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 Leader Handbook Update\"/>
    </mc:Choice>
  </mc:AlternateContent>
  <bookViews>
    <workbookView xWindow="0" yWindow="0" windowWidth="28800" windowHeight="12135"/>
  </bookViews>
  <sheets>
    <sheet name="Calculator" sheetId="2" r:id="rId1"/>
    <sheet name="Reference" sheetId="3" r:id="rId2"/>
    <sheet name="Scenarios" sheetId="1" state="hidden" r:id="rId3"/>
  </sheets>
  <definedNames>
    <definedName name="_xlnm.Print_Area" localSheetId="0">Calculator!$A$1:$B$39</definedName>
    <definedName name="_xlnm.Print_Area" localSheetId="1">Reference!$A$1:$G$106</definedName>
    <definedName name="_xlnm.Print_Area" localSheetId="2">Scenarios!$A$1:$AE$44</definedName>
  </definedNames>
  <calcPr calcId="162913"/>
</workbook>
</file>

<file path=xl/calcChain.xml><?xml version="1.0" encoding="utf-8"?>
<calcChain xmlns="http://schemas.openxmlformats.org/spreadsheetml/2006/main">
  <c r="G70" i="3" l="1"/>
  <c r="F70" i="3"/>
  <c r="E70" i="3"/>
  <c r="D70" i="3"/>
  <c r="C70" i="3"/>
  <c r="B70" i="3"/>
  <c r="G93" i="3"/>
  <c r="F93" i="3"/>
  <c r="E93" i="3"/>
  <c r="D93" i="3"/>
  <c r="C93" i="3"/>
  <c r="B93" i="3"/>
  <c r="G92" i="3"/>
  <c r="F92" i="3"/>
  <c r="E92" i="3"/>
  <c r="D92" i="3"/>
  <c r="C92" i="3"/>
  <c r="B92" i="3"/>
  <c r="G91" i="3"/>
  <c r="F91" i="3"/>
  <c r="E91" i="3"/>
  <c r="D91" i="3"/>
  <c r="C91" i="3"/>
  <c r="B91" i="3"/>
  <c r="G90" i="3"/>
  <c r="G96" i="3" s="1"/>
  <c r="F90" i="3"/>
  <c r="E90" i="3"/>
  <c r="D90" i="3"/>
  <c r="C90" i="3"/>
  <c r="B90" i="3"/>
  <c r="C96" i="3" l="1"/>
  <c r="C100" i="3" s="1"/>
  <c r="D96" i="3"/>
  <c r="E96" i="3"/>
  <c r="B96" i="3"/>
  <c r="B98" i="3" s="1"/>
  <c r="F96" i="3"/>
  <c r="F100" i="3" s="1"/>
  <c r="G100" i="3"/>
  <c r="G98" i="3"/>
  <c r="D98" i="3"/>
  <c r="D100" i="3"/>
  <c r="E98" i="3"/>
  <c r="E100" i="3"/>
  <c r="G71" i="3"/>
  <c r="F71" i="3"/>
  <c r="E71" i="3"/>
  <c r="D71" i="3"/>
  <c r="C71" i="3"/>
  <c r="B71" i="3"/>
  <c r="G69" i="3"/>
  <c r="F69" i="3"/>
  <c r="E69" i="3"/>
  <c r="D69" i="3"/>
  <c r="C69" i="3"/>
  <c r="B69" i="3"/>
  <c r="G68" i="3"/>
  <c r="F68" i="3"/>
  <c r="E68" i="3"/>
  <c r="D68" i="3"/>
  <c r="C68" i="3"/>
  <c r="B68" i="3"/>
  <c r="G67" i="3"/>
  <c r="F67" i="3"/>
  <c r="E67" i="3"/>
  <c r="D67" i="3"/>
  <c r="C67" i="3"/>
  <c r="B67" i="3"/>
  <c r="G66" i="3"/>
  <c r="F66" i="3"/>
  <c r="E66" i="3"/>
  <c r="D66" i="3"/>
  <c r="C66" i="3"/>
  <c r="B66" i="3"/>
  <c r="G51" i="3"/>
  <c r="F51" i="3"/>
  <c r="E51" i="3"/>
  <c r="D51" i="3"/>
  <c r="C51" i="3"/>
  <c r="B51" i="3"/>
  <c r="G52" i="3"/>
  <c r="F52" i="3"/>
  <c r="E52" i="3"/>
  <c r="D52" i="3"/>
  <c r="C52" i="3"/>
  <c r="B52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32" i="3"/>
  <c r="F32" i="3"/>
  <c r="E32" i="3"/>
  <c r="D32" i="3"/>
  <c r="C32" i="3"/>
  <c r="B32" i="3"/>
  <c r="B20" i="2"/>
  <c r="G33" i="3"/>
  <c r="F33" i="3"/>
  <c r="E33" i="3"/>
  <c r="D33" i="3"/>
  <c r="C33" i="3"/>
  <c r="B33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F98" i="3" l="1"/>
  <c r="C98" i="3"/>
  <c r="C53" i="3"/>
  <c r="C55" i="3" s="1"/>
  <c r="G53" i="3"/>
  <c r="G57" i="3" s="1"/>
  <c r="B100" i="3"/>
  <c r="E53" i="3"/>
  <c r="E72" i="3"/>
  <c r="E74" i="3" s="1"/>
  <c r="E34" i="3"/>
  <c r="E36" i="3" s="1"/>
  <c r="B53" i="3"/>
  <c r="B55" i="3" s="1"/>
  <c r="F53" i="3"/>
  <c r="F57" i="3" s="1"/>
  <c r="B72" i="3"/>
  <c r="B74" i="3" s="1"/>
  <c r="F72" i="3"/>
  <c r="F74" i="3" s="1"/>
  <c r="B34" i="3"/>
  <c r="B36" i="3" s="1"/>
  <c r="F34" i="3"/>
  <c r="C72" i="3"/>
  <c r="C74" i="3" s="1"/>
  <c r="G72" i="3"/>
  <c r="G74" i="3" s="1"/>
  <c r="G34" i="3"/>
  <c r="D72" i="3"/>
  <c r="D74" i="3" s="1"/>
  <c r="C34" i="3"/>
  <c r="C38" i="3" s="1"/>
  <c r="C76" i="3"/>
  <c r="D53" i="3"/>
  <c r="D57" i="3" s="1"/>
  <c r="F55" i="3"/>
  <c r="C57" i="3"/>
  <c r="E55" i="3"/>
  <c r="E57" i="3"/>
  <c r="D34" i="3"/>
  <c r="D36" i="3" s="1"/>
  <c r="G38" i="3"/>
  <c r="G36" i="3"/>
  <c r="F36" i="3"/>
  <c r="F38" i="3"/>
  <c r="G55" i="3" l="1"/>
  <c r="E76" i="3"/>
  <c r="E38" i="3"/>
  <c r="D38" i="3"/>
  <c r="B38" i="3"/>
  <c r="C36" i="3"/>
  <c r="B57" i="3"/>
  <c r="D76" i="3"/>
  <c r="G76" i="3"/>
  <c r="F76" i="3"/>
  <c r="B76" i="3"/>
  <c r="D55" i="3"/>
  <c r="C14" i="3"/>
  <c r="D14" i="3"/>
  <c r="E14" i="3"/>
  <c r="F14" i="3"/>
  <c r="G14" i="3"/>
  <c r="B14" i="3"/>
  <c r="C13" i="3"/>
  <c r="D13" i="3"/>
  <c r="E13" i="3"/>
  <c r="F13" i="3"/>
  <c r="G13" i="3"/>
  <c r="B13" i="3"/>
  <c r="F12" i="3"/>
  <c r="E12" i="3"/>
  <c r="D12" i="3"/>
  <c r="C12" i="3"/>
  <c r="B12" i="3"/>
  <c r="G12" i="3"/>
  <c r="B12" i="2"/>
  <c r="B17" i="2" l="1"/>
  <c r="B18" i="2"/>
  <c r="B16" i="2" l="1"/>
  <c r="M19" i="2" l="1"/>
  <c r="M18" i="2"/>
  <c r="M14" i="2"/>
  <c r="M12" i="2"/>
  <c r="M11" i="2"/>
  <c r="M10" i="2"/>
  <c r="B15" i="2"/>
  <c r="B19" i="2" l="1"/>
  <c r="B21" i="2" l="1"/>
  <c r="B14" i="2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G15" i="3" s="1"/>
  <c r="F9" i="3"/>
  <c r="F15" i="3" s="1"/>
  <c r="E9" i="3"/>
  <c r="D9" i="3"/>
  <c r="C9" i="3"/>
  <c r="C15" i="3" s="1"/>
  <c r="B9" i="3"/>
  <c r="B15" i="3" s="1"/>
  <c r="B23" i="2" l="1"/>
  <c r="D15" i="3"/>
  <c r="D17" i="3" s="1"/>
  <c r="E15" i="3"/>
  <c r="E19" i="3" s="1"/>
  <c r="E80" i="3" s="1"/>
  <c r="C19" i="3"/>
  <c r="C80" i="3" s="1"/>
  <c r="C17" i="3"/>
  <c r="G19" i="3"/>
  <c r="G80" i="3" s="1"/>
  <c r="G17" i="3"/>
  <c r="F19" i="3"/>
  <c r="F80" i="3" s="1"/>
  <c r="F17" i="3"/>
  <c r="B19" i="3"/>
  <c r="B80" i="3" s="1"/>
  <c r="B17" i="3"/>
  <c r="E17" i="3" l="1"/>
  <c r="D19" i="3"/>
  <c r="D80" i="3" s="1"/>
  <c r="B27" i="2"/>
  <c r="B25" i="2"/>
  <c r="O79" i="1" l="1"/>
  <c r="N79" i="1"/>
  <c r="M79" i="1"/>
  <c r="L79" i="1"/>
  <c r="K79" i="1"/>
  <c r="J79" i="1"/>
  <c r="G79" i="1"/>
  <c r="F79" i="1"/>
  <c r="E79" i="1"/>
  <c r="D79" i="1"/>
  <c r="C79" i="1"/>
  <c r="B79" i="1"/>
  <c r="O57" i="1"/>
  <c r="N57" i="1"/>
  <c r="M57" i="1"/>
  <c r="L57" i="1"/>
  <c r="K57" i="1"/>
  <c r="J57" i="1"/>
  <c r="G57" i="1"/>
  <c r="F57" i="1"/>
  <c r="E57" i="1"/>
  <c r="D57" i="1"/>
  <c r="C57" i="1"/>
  <c r="B57" i="1"/>
  <c r="F83" i="1"/>
  <c r="B83" i="1"/>
  <c r="O82" i="1"/>
  <c r="N82" i="1"/>
  <c r="M82" i="1"/>
  <c r="M83" i="1" s="1"/>
  <c r="M85" i="1" s="1"/>
  <c r="L82" i="1"/>
  <c r="K82" i="1"/>
  <c r="J82" i="1"/>
  <c r="O81" i="1"/>
  <c r="N81" i="1"/>
  <c r="M81" i="1"/>
  <c r="L81" i="1"/>
  <c r="K81" i="1"/>
  <c r="J81" i="1"/>
  <c r="O80" i="1"/>
  <c r="N80" i="1"/>
  <c r="M80" i="1"/>
  <c r="L80" i="1"/>
  <c r="K80" i="1"/>
  <c r="J80" i="1"/>
  <c r="G80" i="1"/>
  <c r="F80" i="1"/>
  <c r="E80" i="1"/>
  <c r="D80" i="1"/>
  <c r="C80" i="1"/>
  <c r="B80" i="1"/>
  <c r="O78" i="1"/>
  <c r="N78" i="1"/>
  <c r="M78" i="1"/>
  <c r="L78" i="1"/>
  <c r="K78" i="1"/>
  <c r="J78" i="1"/>
  <c r="G78" i="1"/>
  <c r="F78" i="1"/>
  <c r="E78" i="1"/>
  <c r="D78" i="1"/>
  <c r="C78" i="1"/>
  <c r="B78" i="1"/>
  <c r="O77" i="1"/>
  <c r="N77" i="1"/>
  <c r="M77" i="1"/>
  <c r="L77" i="1"/>
  <c r="K77" i="1"/>
  <c r="J77" i="1"/>
  <c r="G77" i="1"/>
  <c r="F77" i="1"/>
  <c r="E77" i="1"/>
  <c r="D77" i="1"/>
  <c r="C77" i="1"/>
  <c r="B77" i="1"/>
  <c r="O76" i="1"/>
  <c r="N76" i="1"/>
  <c r="M76" i="1"/>
  <c r="L76" i="1"/>
  <c r="K76" i="1"/>
  <c r="J76" i="1"/>
  <c r="G76" i="1"/>
  <c r="F76" i="1"/>
  <c r="E76" i="1"/>
  <c r="D76" i="1"/>
  <c r="C76" i="1"/>
  <c r="B76" i="1"/>
  <c r="O75" i="1"/>
  <c r="O83" i="1" s="1"/>
  <c r="N75" i="1"/>
  <c r="M75" i="1"/>
  <c r="L75" i="1"/>
  <c r="K75" i="1"/>
  <c r="K83" i="1" s="1"/>
  <c r="J75" i="1"/>
  <c r="G75" i="1"/>
  <c r="G81" i="1" s="1"/>
  <c r="F75" i="1"/>
  <c r="F81" i="1" s="1"/>
  <c r="F85" i="1" s="1"/>
  <c r="E75" i="1"/>
  <c r="E81" i="1" s="1"/>
  <c r="D75" i="1"/>
  <c r="D81" i="1" s="1"/>
  <c r="C75" i="1"/>
  <c r="B75" i="1"/>
  <c r="B81" i="1" s="1"/>
  <c r="B85" i="1" s="1"/>
  <c r="J61" i="1"/>
  <c r="J65" i="1" s="1"/>
  <c r="O60" i="1"/>
  <c r="N60" i="1"/>
  <c r="M60" i="1"/>
  <c r="L60" i="1"/>
  <c r="K60" i="1"/>
  <c r="J60" i="1"/>
  <c r="O59" i="1"/>
  <c r="N59" i="1"/>
  <c r="M59" i="1"/>
  <c r="L59" i="1"/>
  <c r="K59" i="1"/>
  <c r="J59" i="1"/>
  <c r="E59" i="1"/>
  <c r="O58" i="1"/>
  <c r="N58" i="1"/>
  <c r="M58" i="1"/>
  <c r="L58" i="1"/>
  <c r="K58" i="1"/>
  <c r="J58" i="1"/>
  <c r="G58" i="1"/>
  <c r="F58" i="1"/>
  <c r="E58" i="1"/>
  <c r="D58" i="1"/>
  <c r="C58" i="1"/>
  <c r="B58" i="1"/>
  <c r="O56" i="1"/>
  <c r="N56" i="1"/>
  <c r="M56" i="1"/>
  <c r="L56" i="1"/>
  <c r="K56" i="1"/>
  <c r="J56" i="1"/>
  <c r="G56" i="1"/>
  <c r="F56" i="1"/>
  <c r="E56" i="1"/>
  <c r="D56" i="1"/>
  <c r="C56" i="1"/>
  <c r="B56" i="1"/>
  <c r="O55" i="1"/>
  <c r="N55" i="1"/>
  <c r="M55" i="1"/>
  <c r="L55" i="1"/>
  <c r="K55" i="1"/>
  <c r="J55" i="1"/>
  <c r="G55" i="1"/>
  <c r="F55" i="1"/>
  <c r="E55" i="1"/>
  <c r="D55" i="1"/>
  <c r="C55" i="1"/>
  <c r="B55" i="1"/>
  <c r="O54" i="1"/>
  <c r="N54" i="1"/>
  <c r="M54" i="1"/>
  <c r="L54" i="1"/>
  <c r="K54" i="1"/>
  <c r="J54" i="1"/>
  <c r="G54" i="1"/>
  <c r="F54" i="1"/>
  <c r="E54" i="1"/>
  <c r="D54" i="1"/>
  <c r="C54" i="1"/>
  <c r="B54" i="1"/>
  <c r="O53" i="1"/>
  <c r="O61" i="1" s="1"/>
  <c r="N53" i="1"/>
  <c r="N61" i="1" s="1"/>
  <c r="M53" i="1"/>
  <c r="M61" i="1" s="1"/>
  <c r="L53" i="1"/>
  <c r="K53" i="1"/>
  <c r="K61" i="1" s="1"/>
  <c r="J53" i="1"/>
  <c r="G53" i="1"/>
  <c r="G59" i="1" s="1"/>
  <c r="F53" i="1"/>
  <c r="E53" i="1"/>
  <c r="D53" i="1"/>
  <c r="C53" i="1"/>
  <c r="C59" i="1" s="1"/>
  <c r="B53" i="1"/>
  <c r="B59" i="1" s="1"/>
  <c r="L83" i="1" l="1"/>
  <c r="L85" i="1" s="1"/>
  <c r="C81" i="1"/>
  <c r="D59" i="1"/>
  <c r="F59" i="1"/>
  <c r="L87" i="1"/>
  <c r="D61" i="1"/>
  <c r="D63" i="1"/>
  <c r="N63" i="1"/>
  <c r="N65" i="1"/>
  <c r="D85" i="1"/>
  <c r="D83" i="1"/>
  <c r="C63" i="1"/>
  <c r="C61" i="1"/>
  <c r="G63" i="1"/>
  <c r="G61" i="1"/>
  <c r="M65" i="1"/>
  <c r="M63" i="1"/>
  <c r="E63" i="1"/>
  <c r="E61" i="1"/>
  <c r="C85" i="1"/>
  <c r="G86" i="1" s="1"/>
  <c r="C83" i="1"/>
  <c r="G85" i="1"/>
  <c r="G83" i="1"/>
  <c r="J83" i="1"/>
  <c r="N83" i="1"/>
  <c r="K65" i="1"/>
  <c r="K63" i="1"/>
  <c r="O65" i="1"/>
  <c r="O63" i="1"/>
  <c r="J63" i="1"/>
  <c r="E85" i="1"/>
  <c r="E83" i="1"/>
  <c r="K85" i="1"/>
  <c r="K87" i="1"/>
  <c r="O85" i="1"/>
  <c r="O87" i="1"/>
  <c r="B63" i="1"/>
  <c r="B61" i="1"/>
  <c r="F63" i="1"/>
  <c r="F61" i="1"/>
  <c r="L61" i="1"/>
  <c r="M87" i="1"/>
  <c r="Z9" i="1"/>
  <c r="Z10" i="1"/>
  <c r="Z11" i="1"/>
  <c r="Z12" i="1"/>
  <c r="Z15" i="1"/>
  <c r="Z16" i="1"/>
  <c r="Z17" i="1"/>
  <c r="Z21" i="1"/>
  <c r="AA9" i="1"/>
  <c r="AA10" i="1"/>
  <c r="AA11" i="1"/>
  <c r="AA12" i="1"/>
  <c r="AA15" i="1"/>
  <c r="AA16" i="1"/>
  <c r="AA17" i="1"/>
  <c r="AA21" i="1"/>
  <c r="AB9" i="1"/>
  <c r="AB10" i="1"/>
  <c r="AB11" i="1"/>
  <c r="AB12" i="1"/>
  <c r="AB15" i="1"/>
  <c r="AB16" i="1"/>
  <c r="AB17" i="1"/>
  <c r="AB21" i="1"/>
  <c r="AC9" i="1"/>
  <c r="AC10" i="1"/>
  <c r="AC11" i="1"/>
  <c r="AC12" i="1"/>
  <c r="AC15" i="1"/>
  <c r="AC16" i="1"/>
  <c r="AC17" i="1"/>
  <c r="AC21" i="1"/>
  <c r="AD9" i="1"/>
  <c r="AD10" i="1"/>
  <c r="AD11" i="1"/>
  <c r="AD12" i="1"/>
  <c r="AD15" i="1"/>
  <c r="AD16" i="1"/>
  <c r="AD17" i="1"/>
  <c r="AD21" i="1"/>
  <c r="AE9" i="1"/>
  <c r="AE10" i="1"/>
  <c r="AE11" i="1"/>
  <c r="AE12" i="1"/>
  <c r="AE15" i="1"/>
  <c r="AE16" i="1"/>
  <c r="AE17" i="1"/>
  <c r="AE21" i="1"/>
  <c r="AE22" i="1"/>
  <c r="R9" i="1"/>
  <c r="R10" i="1"/>
  <c r="R11" i="1"/>
  <c r="R12" i="1"/>
  <c r="R15" i="1"/>
  <c r="R19" i="1"/>
  <c r="S9" i="1"/>
  <c r="S10" i="1"/>
  <c r="S11" i="1"/>
  <c r="S12" i="1"/>
  <c r="S15" i="1"/>
  <c r="S19" i="1"/>
  <c r="T9" i="1"/>
  <c r="T10" i="1"/>
  <c r="T11" i="1"/>
  <c r="T12" i="1"/>
  <c r="T15" i="1"/>
  <c r="T19" i="1"/>
  <c r="U9" i="1"/>
  <c r="U10" i="1"/>
  <c r="U11" i="1"/>
  <c r="U12" i="1"/>
  <c r="U15" i="1"/>
  <c r="U19" i="1"/>
  <c r="V9" i="1"/>
  <c r="V10" i="1"/>
  <c r="V11" i="1"/>
  <c r="V12" i="1"/>
  <c r="V15" i="1"/>
  <c r="V19" i="1"/>
  <c r="W9" i="1"/>
  <c r="W10" i="1"/>
  <c r="W11" i="1"/>
  <c r="W12" i="1"/>
  <c r="W15" i="1"/>
  <c r="W19" i="1"/>
  <c r="W20" i="1"/>
  <c r="AE19" i="1"/>
  <c r="AD19" i="1"/>
  <c r="AC19" i="1"/>
  <c r="AB19" i="1"/>
  <c r="AA19" i="1"/>
  <c r="Z19" i="1"/>
  <c r="W17" i="1"/>
  <c r="V17" i="1"/>
  <c r="U17" i="1"/>
  <c r="T17" i="1"/>
  <c r="S17" i="1"/>
  <c r="R17" i="1"/>
  <c r="O44" i="1"/>
  <c r="G42" i="1"/>
  <c r="O22" i="1"/>
  <c r="G20" i="1"/>
  <c r="O35" i="1"/>
  <c r="N35" i="1"/>
  <c r="M35" i="1"/>
  <c r="L35" i="1"/>
  <c r="K35" i="1"/>
  <c r="J35" i="1"/>
  <c r="G35" i="1"/>
  <c r="F35" i="1"/>
  <c r="E35" i="1"/>
  <c r="D35" i="1"/>
  <c r="C35" i="1"/>
  <c r="B35" i="1"/>
  <c r="O31" i="1"/>
  <c r="O32" i="1"/>
  <c r="O33" i="1"/>
  <c r="O34" i="1"/>
  <c r="O36" i="1"/>
  <c r="O37" i="1"/>
  <c r="O38" i="1"/>
  <c r="O39" i="1"/>
  <c r="O43" i="1"/>
  <c r="N31" i="1"/>
  <c r="N32" i="1"/>
  <c r="N33" i="1"/>
  <c r="N34" i="1"/>
  <c r="N36" i="1"/>
  <c r="N37" i="1"/>
  <c r="N38" i="1"/>
  <c r="N39" i="1"/>
  <c r="N43" i="1"/>
  <c r="M31" i="1"/>
  <c r="M32" i="1"/>
  <c r="M33" i="1"/>
  <c r="M34" i="1"/>
  <c r="M36" i="1"/>
  <c r="M37" i="1"/>
  <c r="M38" i="1"/>
  <c r="M39" i="1"/>
  <c r="M43" i="1"/>
  <c r="L31" i="1"/>
  <c r="L32" i="1"/>
  <c r="L33" i="1"/>
  <c r="L34" i="1"/>
  <c r="L36" i="1"/>
  <c r="L37" i="1"/>
  <c r="L38" i="1"/>
  <c r="L39" i="1"/>
  <c r="L43" i="1"/>
  <c r="K31" i="1"/>
  <c r="K32" i="1"/>
  <c r="K33" i="1"/>
  <c r="K34" i="1"/>
  <c r="K36" i="1"/>
  <c r="K37" i="1"/>
  <c r="K38" i="1"/>
  <c r="K39" i="1"/>
  <c r="K43" i="1"/>
  <c r="J31" i="1"/>
  <c r="J32" i="1"/>
  <c r="J33" i="1"/>
  <c r="J34" i="1"/>
  <c r="J36" i="1"/>
  <c r="J37" i="1"/>
  <c r="J38" i="1"/>
  <c r="J39" i="1"/>
  <c r="J43" i="1"/>
  <c r="O41" i="1"/>
  <c r="N41" i="1"/>
  <c r="M41" i="1"/>
  <c r="L41" i="1"/>
  <c r="K41" i="1"/>
  <c r="J41" i="1"/>
  <c r="G31" i="1"/>
  <c r="G32" i="1"/>
  <c r="G33" i="1"/>
  <c r="G34" i="1"/>
  <c r="G36" i="1"/>
  <c r="G37" i="1"/>
  <c r="G41" i="1"/>
  <c r="F31" i="1"/>
  <c r="F32" i="1"/>
  <c r="F33" i="1"/>
  <c r="F34" i="1"/>
  <c r="F36" i="1"/>
  <c r="F37" i="1"/>
  <c r="F41" i="1"/>
  <c r="E31" i="1"/>
  <c r="E32" i="1"/>
  <c r="E33" i="1"/>
  <c r="E34" i="1"/>
  <c r="E36" i="1"/>
  <c r="E37" i="1"/>
  <c r="E41" i="1"/>
  <c r="D31" i="1"/>
  <c r="D32" i="1"/>
  <c r="D33" i="1"/>
  <c r="D34" i="1"/>
  <c r="D36" i="1"/>
  <c r="D37" i="1"/>
  <c r="D41" i="1"/>
  <c r="C31" i="1"/>
  <c r="C32" i="1"/>
  <c r="C33" i="1"/>
  <c r="C34" i="1"/>
  <c r="C36" i="1"/>
  <c r="C37" i="1"/>
  <c r="C41" i="1"/>
  <c r="B31" i="1"/>
  <c r="B32" i="1"/>
  <c r="B33" i="1"/>
  <c r="B34" i="1"/>
  <c r="B36" i="1"/>
  <c r="B37" i="1"/>
  <c r="B41" i="1"/>
  <c r="G39" i="1"/>
  <c r="F39" i="1"/>
  <c r="E39" i="1"/>
  <c r="D39" i="1"/>
  <c r="C39" i="1"/>
  <c r="B39" i="1"/>
  <c r="K15" i="1"/>
  <c r="L15" i="1"/>
  <c r="M15" i="1"/>
  <c r="N15" i="1"/>
  <c r="O15" i="1"/>
  <c r="J15" i="1"/>
  <c r="K17" i="1"/>
  <c r="L17" i="1"/>
  <c r="M17" i="1"/>
  <c r="N17" i="1"/>
  <c r="O17" i="1"/>
  <c r="J17" i="1"/>
  <c r="K16" i="1"/>
  <c r="L16" i="1"/>
  <c r="M16" i="1"/>
  <c r="N16" i="1"/>
  <c r="O16" i="1"/>
  <c r="J16" i="1"/>
  <c r="O9" i="1"/>
  <c r="O10" i="1"/>
  <c r="O11" i="1"/>
  <c r="O12" i="1"/>
  <c r="O13" i="1"/>
  <c r="O14" i="1"/>
  <c r="O21" i="1"/>
  <c r="N9" i="1"/>
  <c r="N10" i="1"/>
  <c r="N11" i="1"/>
  <c r="N12" i="1"/>
  <c r="N13" i="1"/>
  <c r="N14" i="1"/>
  <c r="N21" i="1"/>
  <c r="M9" i="1"/>
  <c r="M10" i="1"/>
  <c r="M11" i="1"/>
  <c r="M12" i="1"/>
  <c r="M13" i="1"/>
  <c r="M14" i="1"/>
  <c r="M21" i="1"/>
  <c r="L9" i="1"/>
  <c r="L10" i="1"/>
  <c r="L11" i="1"/>
  <c r="L12" i="1"/>
  <c r="L13" i="1"/>
  <c r="L14" i="1"/>
  <c r="L21" i="1"/>
  <c r="K9" i="1"/>
  <c r="K10" i="1"/>
  <c r="K11" i="1"/>
  <c r="K12" i="1"/>
  <c r="K13" i="1"/>
  <c r="K14" i="1"/>
  <c r="K21" i="1"/>
  <c r="J9" i="1"/>
  <c r="J10" i="1"/>
  <c r="J11" i="1"/>
  <c r="J12" i="1"/>
  <c r="J13" i="1"/>
  <c r="J14" i="1"/>
  <c r="J21" i="1"/>
  <c r="O19" i="1"/>
  <c r="N19" i="1"/>
  <c r="M19" i="1"/>
  <c r="L19" i="1"/>
  <c r="K19" i="1"/>
  <c r="J19" i="1"/>
  <c r="G9" i="1"/>
  <c r="G10" i="1"/>
  <c r="G11" i="1"/>
  <c r="G12" i="1"/>
  <c r="G13" i="1"/>
  <c r="G14" i="1"/>
  <c r="G15" i="1"/>
  <c r="G19" i="1"/>
  <c r="G17" i="1"/>
  <c r="F9" i="1"/>
  <c r="F10" i="1"/>
  <c r="F11" i="1"/>
  <c r="F12" i="1"/>
  <c r="F13" i="1"/>
  <c r="F14" i="1"/>
  <c r="F15" i="1"/>
  <c r="F19" i="1"/>
  <c r="F17" i="1"/>
  <c r="E9" i="1"/>
  <c r="E10" i="1"/>
  <c r="E11" i="1"/>
  <c r="E12" i="1"/>
  <c r="E13" i="1"/>
  <c r="E14" i="1"/>
  <c r="E15" i="1"/>
  <c r="E19" i="1"/>
  <c r="E17" i="1"/>
  <c r="D9" i="1"/>
  <c r="D10" i="1"/>
  <c r="D11" i="1"/>
  <c r="D12" i="1"/>
  <c r="D13" i="1"/>
  <c r="D14" i="1"/>
  <c r="D15" i="1"/>
  <c r="D19" i="1"/>
  <c r="D17" i="1"/>
  <c r="C9" i="1"/>
  <c r="C10" i="1"/>
  <c r="C11" i="1"/>
  <c r="C12" i="1"/>
  <c r="C13" i="1"/>
  <c r="C14" i="1"/>
  <c r="C15" i="1"/>
  <c r="C19" i="1"/>
  <c r="C17" i="1"/>
  <c r="B9" i="1"/>
  <c r="B10" i="1"/>
  <c r="B11" i="1"/>
  <c r="B12" i="1"/>
  <c r="B13" i="1"/>
  <c r="B14" i="1"/>
  <c r="B15" i="1"/>
  <c r="B19" i="1"/>
  <c r="B17" i="1"/>
  <c r="N85" i="1" l="1"/>
  <c r="N87" i="1"/>
  <c r="J85" i="1"/>
  <c r="J87" i="1"/>
  <c r="O88" i="1" s="1"/>
  <c r="L65" i="1"/>
  <c r="O66" i="1" s="1"/>
  <c r="L63" i="1"/>
  <c r="G64" i="1"/>
</calcChain>
</file>

<file path=xl/sharedStrings.xml><?xml version="1.0" encoding="utf-8"?>
<sst xmlns="http://schemas.openxmlformats.org/spreadsheetml/2006/main" count="276" uniqueCount="70">
  <si>
    <t>FICA - 7.65%</t>
  </si>
  <si>
    <t xml:space="preserve">Work Comp </t>
  </si>
  <si>
    <t>Total Salary and Fringe</t>
  </si>
  <si>
    <t>Total Gross Salary</t>
  </si>
  <si>
    <t>GTL/LTD</t>
  </si>
  <si>
    <t>Total Fringe</t>
  </si>
  <si>
    <t>SUI - 5.5% of first $7K</t>
  </si>
  <si>
    <t>Health</t>
  </si>
  <si>
    <t>Dental</t>
  </si>
  <si>
    <t>Assumptions:</t>
  </si>
  <si>
    <t>a) New EE's not elig for 403b</t>
  </si>
  <si>
    <t>b) No change in health costs</t>
  </si>
  <si>
    <t>a) Established EE's elig for 403b</t>
  </si>
  <si>
    <t>403b ER Contrib</t>
  </si>
  <si>
    <t>403b ER Match</t>
  </si>
  <si>
    <t>Fringe as a % of gross salary</t>
  </si>
  <si>
    <t>Overall Average:</t>
  </si>
  <si>
    <t xml:space="preserve">c) Kaiser HMO </t>
  </si>
  <si>
    <t>b) Increase of 15% for health costs (Kaiser HMO)</t>
  </si>
  <si>
    <t>Review of Fringe as Percentage of Gross Salary</t>
  </si>
  <si>
    <t>b) Opting out of health and dental</t>
  </si>
  <si>
    <t>c) Blue Shield Access + HMO</t>
  </si>
  <si>
    <t>b) Increase of 15% for health costs (Blue Shield Access + HMO)</t>
  </si>
  <si>
    <t>Health Insurance</t>
  </si>
  <si>
    <t>Kaiser HMO</t>
  </si>
  <si>
    <t>Blue Shield Access + HMO</t>
  </si>
  <si>
    <t>Blue Shield Trio ACO</t>
  </si>
  <si>
    <t>Blue Shield Full PPO Combined (CA only)</t>
  </si>
  <si>
    <t>Blue Shield Full PPO Combined (Out of State)</t>
  </si>
  <si>
    <t>HMO Dental</t>
  </si>
  <si>
    <t>PPO Dental</t>
  </si>
  <si>
    <t>Declining Coverage/Not Eligible</t>
  </si>
  <si>
    <t>Yes</t>
  </si>
  <si>
    <t>No</t>
  </si>
  <si>
    <t>Dental Insurance</t>
  </si>
  <si>
    <t>403b</t>
  </si>
  <si>
    <t>GTL</t>
  </si>
  <si>
    <t>LTD</t>
  </si>
  <si>
    <t>Enter gross annual salary to be paid</t>
  </si>
  <si>
    <t>Monthly</t>
  </si>
  <si>
    <t>Calssification</t>
  </si>
  <si>
    <t>On-Call</t>
  </si>
  <si>
    <t>Temporary</t>
  </si>
  <si>
    <t>Regular Full Time: 40 Hrs/Week</t>
  </si>
  <si>
    <t>Regular Part Time: 30 - 39 Hrs/Week</t>
  </si>
  <si>
    <t>Regular Part Time: 20 - 29 Hrs/Week</t>
  </si>
  <si>
    <t>Regular Part Time:  Less than 20 Hrs/Week</t>
  </si>
  <si>
    <t>Please select options from dropdown in yellow shaded cells</t>
  </si>
  <si>
    <t>Notes:</t>
  </si>
  <si>
    <t>A.  Regular full-time and part-time employees working an average of 30 to 40 hours per week are eligible for all benefits.</t>
  </si>
  <si>
    <t>B.  Regular part-time employees working an average of 20 to 29 hours per week are eligible for medical, but not eligible for dental, LTD, or GTL.</t>
  </si>
  <si>
    <t>C.  All regular full-time, part-time and on-call employees may contribute to the 403b plan.  Employer contribution and match begin after 2 years of 1,000 hours worked each year.</t>
  </si>
  <si>
    <t>Select employee classification</t>
  </si>
  <si>
    <t>D.  403b matching/contribution assumes employee will be contributing 6% of their salary to their 403b plan to maximize the employer matching benefit.</t>
  </si>
  <si>
    <r>
      <t xml:space="preserve">Select health insurance option </t>
    </r>
    <r>
      <rPr>
        <vertAlign val="superscript"/>
        <sz val="11"/>
        <color rgb="FF0000FF"/>
        <rFont val="Calibri"/>
        <family val="2"/>
        <scheme val="minor"/>
      </rPr>
      <t>A,B</t>
    </r>
  </si>
  <si>
    <r>
      <t xml:space="preserve">Select dental insurance option </t>
    </r>
    <r>
      <rPr>
        <vertAlign val="superscript"/>
        <sz val="11"/>
        <color rgb="FF0000FF"/>
        <rFont val="Calibri"/>
        <family val="2"/>
        <scheme val="minor"/>
      </rPr>
      <t>A,B</t>
    </r>
  </si>
  <si>
    <r>
      <t>403b Matching/Contribution</t>
    </r>
    <r>
      <rPr>
        <vertAlign val="superscript"/>
        <sz val="11"/>
        <color rgb="FF0000FF"/>
        <rFont val="Calibri"/>
        <family val="2"/>
        <scheme val="minor"/>
      </rPr>
      <t>D</t>
    </r>
  </si>
  <si>
    <r>
      <t xml:space="preserve">Eligible for 403b matching/contributions? </t>
    </r>
    <r>
      <rPr>
        <vertAlign val="superscript"/>
        <sz val="11"/>
        <color rgb="FF0000FF"/>
        <rFont val="Calibri"/>
        <family val="2"/>
        <scheme val="minor"/>
      </rPr>
      <t>C</t>
    </r>
  </si>
  <si>
    <t>FY 2019 Estimated Annualized Employee Fringe Calculator</t>
  </si>
  <si>
    <t>FY 2019 Review of Fringe as Percentage of Gross Salary</t>
  </si>
  <si>
    <t>FICA</t>
  </si>
  <si>
    <t>SUI</t>
  </si>
  <si>
    <r>
      <t xml:space="preserve">b) Electing </t>
    </r>
    <r>
      <rPr>
        <i/>
        <sz val="11"/>
        <color rgb="FF0000FF"/>
        <rFont val="Calibri"/>
        <family val="2"/>
        <scheme val="minor"/>
      </rPr>
      <t>Kaiser HMO</t>
    </r>
    <r>
      <rPr>
        <i/>
        <sz val="11"/>
        <color theme="1"/>
        <rFont val="Calibri"/>
        <family val="2"/>
        <scheme val="minor"/>
      </rPr>
      <t xml:space="preserve"> &amp; </t>
    </r>
    <r>
      <rPr>
        <i/>
        <sz val="11"/>
        <color rgb="FF0000FF"/>
        <rFont val="Calibri"/>
        <family val="2"/>
        <scheme val="minor"/>
      </rPr>
      <t xml:space="preserve">Cigna Dental </t>
    </r>
  </si>
  <si>
    <r>
      <t xml:space="preserve">b) Electing </t>
    </r>
    <r>
      <rPr>
        <i/>
        <sz val="11"/>
        <color rgb="FF0000FF"/>
        <rFont val="Calibri"/>
        <family val="2"/>
        <scheme val="minor"/>
      </rPr>
      <t>Blue Shield Access + HMO (or Blue Shield Full PPO Combined (CA only))</t>
    </r>
    <r>
      <rPr>
        <i/>
        <sz val="11"/>
        <color theme="1"/>
        <rFont val="Calibri"/>
        <family val="2"/>
        <scheme val="minor"/>
      </rPr>
      <t xml:space="preserve"> &amp; </t>
    </r>
    <r>
      <rPr>
        <i/>
        <sz val="11"/>
        <color rgb="FF0000FF"/>
        <rFont val="Calibri"/>
        <family val="2"/>
        <scheme val="minor"/>
      </rPr>
      <t>Cigna Dental</t>
    </r>
  </si>
  <si>
    <r>
      <t xml:space="preserve">b) Electing </t>
    </r>
    <r>
      <rPr>
        <i/>
        <sz val="11"/>
        <color rgb="FF0000FF"/>
        <rFont val="Calibri"/>
        <family val="2"/>
        <scheme val="minor"/>
      </rPr>
      <t>Blue Shield Trio ACO</t>
    </r>
    <r>
      <rPr>
        <i/>
        <sz val="11"/>
        <color theme="1"/>
        <rFont val="Calibri"/>
        <family val="2"/>
        <scheme val="minor"/>
      </rPr>
      <t xml:space="preserve"> &amp; </t>
    </r>
    <r>
      <rPr>
        <i/>
        <sz val="11"/>
        <color rgb="FF0000FF"/>
        <rFont val="Calibri"/>
        <family val="2"/>
        <scheme val="minor"/>
      </rPr>
      <t>Cigna Dental</t>
    </r>
  </si>
  <si>
    <r>
      <t xml:space="preserve">b) Electing </t>
    </r>
    <r>
      <rPr>
        <i/>
        <sz val="11"/>
        <color rgb="FF0000FF"/>
        <rFont val="Calibri"/>
        <family val="2"/>
        <scheme val="minor"/>
      </rPr>
      <t>Blue Shield Full PPO Combined (Out of State)</t>
    </r>
    <r>
      <rPr>
        <i/>
        <sz val="11"/>
        <color theme="1"/>
        <rFont val="Calibri"/>
        <family val="2"/>
        <scheme val="minor"/>
      </rPr>
      <t xml:space="preserve"> &amp; </t>
    </r>
    <r>
      <rPr>
        <i/>
        <sz val="11"/>
        <color rgb="FF0000FF"/>
        <rFont val="Calibri"/>
        <family val="2"/>
        <scheme val="minor"/>
      </rPr>
      <t>Cigna Dental</t>
    </r>
  </si>
  <si>
    <t>c) Not eligible for 403b matching</t>
  </si>
  <si>
    <t>a) New regular employee working an average of at least 30 hours per week</t>
  </si>
  <si>
    <t>Average of above 5 scenarios - fringe as a % of gross salary</t>
  </si>
  <si>
    <t>a) New employee who is either not eligible or opting out of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</si>
</sst>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u/>
      <sz val="11"/>
      <color rgb="FF0000FF"/>
      <name val="Calibri"/>
      <family val="2"/>
      <scheme val="minor"/>
    </font>
    <font>
      <vertAlign val="superscript"/>
      <sz val="11"/>
      <color rgb="FF0000FF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1" applyNumberFormat="1" applyFont="1"/>
    <xf numFmtId="0" fontId="5" fillId="0" borderId="0" xfId="0" applyFont="1"/>
    <xf numFmtId="165" fontId="0" fillId="2" borderId="2" xfId="2" applyNumberFormat="1" applyFont="1" applyFill="1" applyBorder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2" xfId="2" applyNumberFormat="1" applyFont="1" applyBorder="1"/>
    <xf numFmtId="165" fontId="2" fillId="0" borderId="1" xfId="2" applyNumberFormat="1" applyFont="1" applyBorder="1"/>
    <xf numFmtId="0" fontId="0" fillId="3" borderId="0" xfId="0" applyFill="1"/>
    <xf numFmtId="0" fontId="6" fillId="0" borderId="0" xfId="0" applyFont="1"/>
    <xf numFmtId="0" fontId="4" fillId="3" borderId="0" xfId="0" applyFont="1" applyFill="1" applyAlignment="1">
      <alignment horizontal="right" wrapText="1"/>
    </xf>
    <xf numFmtId="164" fontId="4" fillId="3" borderId="0" xfId="1" applyNumberFormat="1" applyFont="1" applyFill="1"/>
    <xf numFmtId="164" fontId="4" fillId="0" borderId="0" xfId="1" applyNumberFormat="1" applyFont="1" applyAlignment="1">
      <alignment horizontal="right"/>
    </xf>
    <xf numFmtId="164" fontId="4" fillId="0" borderId="0" xfId="0" applyNumberFormat="1" applyFont="1"/>
    <xf numFmtId="0" fontId="0" fillId="0" borderId="0" xfId="0" applyBorder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65" fontId="2" fillId="0" borderId="0" xfId="2" applyNumberFormat="1" applyFont="1" applyBorder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/>
    <xf numFmtId="0" fontId="0" fillId="3" borderId="0" xfId="0" applyFill="1" applyBorder="1"/>
    <xf numFmtId="43" fontId="0" fillId="0" borderId="0" xfId="2" applyFont="1"/>
    <xf numFmtId="0" fontId="2" fillId="0" borderId="0" xfId="0" applyFont="1"/>
    <xf numFmtId="165" fontId="0" fillId="0" borderId="0" xfId="2" applyNumberFormat="1" applyFont="1" applyAlignment="1">
      <alignment horizontal="right"/>
    </xf>
    <xf numFmtId="43" fontId="2" fillId="0" borderId="0" xfId="2" applyFont="1"/>
    <xf numFmtId="0" fontId="7" fillId="0" borderId="0" xfId="0" applyFont="1"/>
    <xf numFmtId="0" fontId="9" fillId="0" borderId="0" xfId="0" applyFont="1"/>
    <xf numFmtId="0" fontId="0" fillId="0" borderId="3" xfId="0" applyBorder="1"/>
    <xf numFmtId="165" fontId="0" fillId="0" borderId="4" xfId="2" applyNumberFormat="1" applyFont="1" applyBorder="1"/>
    <xf numFmtId="0" fontId="2" fillId="0" borderId="5" xfId="0" applyFont="1" applyBorder="1" applyAlignment="1">
      <alignment horizontal="right"/>
    </xf>
    <xf numFmtId="165" fontId="0" fillId="0" borderId="6" xfId="2" applyNumberFormat="1" applyFont="1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4" fillId="0" borderId="5" xfId="0" applyFont="1" applyBorder="1" applyAlignment="1">
      <alignment horizontal="right" wrapText="1"/>
    </xf>
    <xf numFmtId="0" fontId="0" fillId="0" borderId="7" xfId="0" applyBorder="1"/>
    <xf numFmtId="0" fontId="0" fillId="0" borderId="8" xfId="0" applyBorder="1"/>
    <xf numFmtId="165" fontId="0" fillId="0" borderId="9" xfId="2" applyNumberFormat="1" applyFont="1" applyBorder="1"/>
    <xf numFmtId="165" fontId="0" fillId="0" borderId="6" xfId="2" applyNumberFormat="1" applyFont="1" applyFill="1" applyBorder="1"/>
    <xf numFmtId="164" fontId="4" fillId="0" borderId="6" xfId="1" applyNumberFormat="1" applyFont="1" applyBorder="1"/>
    <xf numFmtId="0" fontId="0" fillId="0" borderId="3" xfId="0" applyBorder="1" applyAlignment="1">
      <alignment wrapText="1"/>
    </xf>
    <xf numFmtId="0" fontId="0" fillId="0" borderId="7" xfId="0" applyBorder="1" applyAlignment="1"/>
    <xf numFmtId="166" fontId="0" fillId="0" borderId="6" xfId="3" applyNumberFormat="1" applyFont="1" applyBorder="1"/>
    <xf numFmtId="166" fontId="0" fillId="0" borderId="10" xfId="3" applyNumberFormat="1" applyFont="1" applyBorder="1"/>
    <xf numFmtId="166" fontId="0" fillId="0" borderId="9" xfId="3" applyNumberFormat="1" applyFont="1" applyBorder="1"/>
    <xf numFmtId="9" fontId="0" fillId="0" borderId="0" xfId="1" applyFont="1"/>
    <xf numFmtId="166" fontId="0" fillId="0" borderId="0" xfId="0" applyNumberFormat="1"/>
    <xf numFmtId="0" fontId="11" fillId="0" borderId="0" xfId="0" applyFont="1"/>
    <xf numFmtId="0" fontId="0" fillId="0" borderId="0" xfId="0" applyFill="1"/>
    <xf numFmtId="164" fontId="4" fillId="3" borderId="0" xfId="1" applyNumberFormat="1" applyFont="1" applyFill="1" applyAlignment="1">
      <alignment horizontal="right"/>
    </xf>
    <xf numFmtId="164" fontId="4" fillId="3" borderId="0" xfId="0" applyNumberFormat="1" applyFont="1" applyFill="1"/>
    <xf numFmtId="164" fontId="7" fillId="4" borderId="2" xfId="0" applyNumberFormat="1" applyFont="1" applyFill="1" applyBorder="1"/>
    <xf numFmtId="0" fontId="6" fillId="0" borderId="3" xfId="0" applyFont="1" applyBorder="1"/>
    <xf numFmtId="0" fontId="0" fillId="0" borderId="11" xfId="0" applyBorder="1"/>
    <xf numFmtId="0" fontId="0" fillId="0" borderId="4" xfId="0" applyBorder="1"/>
    <xf numFmtId="0" fontId="6" fillId="0" borderId="5" xfId="0" applyFont="1" applyBorder="1"/>
    <xf numFmtId="43" fontId="0" fillId="0" borderId="6" xfId="2" applyFont="1" applyBorder="1"/>
    <xf numFmtId="43" fontId="0" fillId="0" borderId="6" xfId="0" applyNumberFormat="1" applyBorder="1"/>
    <xf numFmtId="0" fontId="5" fillId="0" borderId="5" xfId="0" applyFont="1" applyBorder="1"/>
    <xf numFmtId="0" fontId="0" fillId="0" borderId="6" xfId="0" applyBorder="1"/>
    <xf numFmtId="165" fontId="0" fillId="2" borderId="9" xfId="2" applyNumberFormat="1" applyFont="1" applyFill="1" applyBorder="1"/>
    <xf numFmtId="165" fontId="2" fillId="0" borderId="10" xfId="2" applyNumberFormat="1" applyFont="1" applyBorder="1"/>
    <xf numFmtId="0" fontId="0" fillId="0" borderId="12" xfId="0" applyBorder="1"/>
    <xf numFmtId="164" fontId="4" fillId="0" borderId="12" xfId="1" applyNumberFormat="1" applyFont="1" applyBorder="1" applyAlignment="1">
      <alignment horizontal="right"/>
    </xf>
    <xf numFmtId="164" fontId="4" fillId="0" borderId="8" xfId="0" applyNumberFormat="1" applyFont="1" applyBorder="1"/>
    <xf numFmtId="0" fontId="0" fillId="4" borderId="11" xfId="0" applyFill="1" applyBorder="1"/>
    <xf numFmtId="0" fontId="0" fillId="4" borderId="4" xfId="0" applyFill="1" applyBorder="1"/>
    <xf numFmtId="164" fontId="7" fillId="4" borderId="9" xfId="0" applyNumberFormat="1" applyFont="1" applyFill="1" applyBorder="1"/>
    <xf numFmtId="0" fontId="0" fillId="4" borderId="12" xfId="0" applyFill="1" applyBorder="1"/>
    <xf numFmtId="0" fontId="0" fillId="4" borderId="8" xfId="0" applyFill="1" applyBorder="1"/>
    <xf numFmtId="0" fontId="0" fillId="5" borderId="4" xfId="0" applyFill="1" applyBorder="1" applyAlignment="1" applyProtection="1">
      <alignment horizontal="right"/>
      <protection locked="0"/>
    </xf>
    <xf numFmtId="166" fontId="0" fillId="5" borderId="6" xfId="3" applyNumberFormat="1" applyFont="1" applyFill="1" applyBorder="1" applyAlignment="1" applyProtection="1">
      <alignment horizontal="right"/>
      <protection locked="0"/>
    </xf>
    <xf numFmtId="165" fontId="0" fillId="5" borderId="6" xfId="2" applyNumberFormat="1" applyFont="1" applyFill="1" applyBorder="1" applyAlignment="1" applyProtection="1">
      <alignment horizontal="right"/>
      <protection locked="0"/>
    </xf>
    <xf numFmtId="165" fontId="0" fillId="5" borderId="8" xfId="2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left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B5" sqref="B5"/>
    </sheetView>
  </sheetViews>
  <sheetFormatPr defaultRowHeight="15" x14ac:dyDescent="0.25"/>
  <cols>
    <col min="1" max="1" width="39.28515625" customWidth="1"/>
    <col min="2" max="2" width="42" customWidth="1"/>
    <col min="8" max="10" width="0" hidden="1" customWidth="1"/>
    <col min="11" max="11" width="41.85546875" hidden="1" customWidth="1"/>
    <col min="12" max="12" width="9.5703125" style="26" hidden="1" customWidth="1"/>
    <col min="13" max="13" width="10.5703125" hidden="1" customWidth="1"/>
    <col min="14" max="14" width="0" hidden="1" customWidth="1"/>
  </cols>
  <sheetData>
    <row r="1" spans="1:13" ht="18.75" x14ac:dyDescent="0.3">
      <c r="A1" s="51" t="s">
        <v>58</v>
      </c>
    </row>
    <row r="3" spans="1:13" ht="15.75" customHeight="1" x14ac:dyDescent="0.25">
      <c r="A3" s="31" t="s">
        <v>47</v>
      </c>
    </row>
    <row r="4" spans="1:13" ht="9" customHeight="1" thickBot="1" x14ac:dyDescent="0.3">
      <c r="A4" s="31"/>
    </row>
    <row r="5" spans="1:13" ht="17.25" customHeight="1" x14ac:dyDescent="0.25">
      <c r="A5" s="44" t="s">
        <v>52</v>
      </c>
      <c r="B5" s="74" t="s">
        <v>43</v>
      </c>
    </row>
    <row r="6" spans="1:13" ht="17.25" customHeight="1" x14ac:dyDescent="0.25">
      <c r="A6" s="37" t="s">
        <v>38</v>
      </c>
      <c r="B6" s="75">
        <v>70000</v>
      </c>
    </row>
    <row r="7" spans="1:13" ht="17.25" customHeight="1" x14ac:dyDescent="0.25">
      <c r="A7" s="37" t="s">
        <v>54</v>
      </c>
      <c r="B7" s="76" t="s">
        <v>25</v>
      </c>
    </row>
    <row r="8" spans="1:13" ht="17.25" customHeight="1" x14ac:dyDescent="0.25">
      <c r="A8" s="37" t="s">
        <v>55</v>
      </c>
      <c r="B8" s="76" t="s">
        <v>29</v>
      </c>
      <c r="K8" s="27" t="s">
        <v>23</v>
      </c>
      <c r="L8" s="29" t="s">
        <v>39</v>
      </c>
      <c r="M8" s="26"/>
    </row>
    <row r="9" spans="1:13" ht="17.25" customHeight="1" thickBot="1" x14ac:dyDescent="0.3">
      <c r="A9" s="45" t="s">
        <v>57</v>
      </c>
      <c r="B9" s="77" t="s">
        <v>32</v>
      </c>
      <c r="K9" t="s">
        <v>31</v>
      </c>
      <c r="L9" s="26">
        <v>0</v>
      </c>
      <c r="M9" s="26"/>
    </row>
    <row r="10" spans="1:13" ht="15.75" thickBot="1" x14ac:dyDescent="0.3">
      <c r="B10" s="28"/>
      <c r="K10" t="s">
        <v>24</v>
      </c>
      <c r="L10" s="26">
        <v>588.78</v>
      </c>
      <c r="M10" s="26">
        <f>+L10*12</f>
        <v>7065.36</v>
      </c>
    </row>
    <row r="11" spans="1:13" ht="16.5" customHeight="1" x14ac:dyDescent="0.25">
      <c r="A11" s="32"/>
      <c r="B11" s="33"/>
      <c r="K11" t="s">
        <v>25</v>
      </c>
      <c r="L11" s="26">
        <v>784.44</v>
      </c>
      <c r="M11" s="26">
        <f>+L11*12</f>
        <v>9413.2800000000007</v>
      </c>
    </row>
    <row r="12" spans="1:13" x14ac:dyDescent="0.25">
      <c r="A12" s="34" t="s">
        <v>3</v>
      </c>
      <c r="B12" s="46">
        <f>+B6</f>
        <v>70000</v>
      </c>
      <c r="K12" t="s">
        <v>26</v>
      </c>
      <c r="L12" s="26">
        <v>569.85</v>
      </c>
      <c r="M12" s="26">
        <f>+L12*12</f>
        <v>6838.2000000000007</v>
      </c>
    </row>
    <row r="13" spans="1:13" ht="3.75" customHeight="1" x14ac:dyDescent="0.25">
      <c r="A13" s="34"/>
      <c r="B13" s="35"/>
      <c r="K13" t="s">
        <v>27</v>
      </c>
      <c r="L13" s="26">
        <v>784.44</v>
      </c>
      <c r="M13" s="26"/>
    </row>
    <row r="14" spans="1:13" x14ac:dyDescent="0.25">
      <c r="A14" s="36" t="s">
        <v>60</v>
      </c>
      <c r="B14" s="42">
        <f>B12*0.0765</f>
        <v>5355</v>
      </c>
      <c r="D14" s="49"/>
      <c r="K14" t="s">
        <v>28</v>
      </c>
      <c r="L14" s="26">
        <v>1174.3900000000001</v>
      </c>
      <c r="M14" s="26">
        <f>+L14*12</f>
        <v>14092.68</v>
      </c>
    </row>
    <row r="15" spans="1:13" x14ac:dyDescent="0.25">
      <c r="A15" s="36" t="s">
        <v>61</v>
      </c>
      <c r="B15" s="42">
        <f>IF(B12*0.055&gt;385,385,B12*0.055)</f>
        <v>385</v>
      </c>
      <c r="D15" s="50"/>
      <c r="M15" s="26"/>
    </row>
    <row r="16" spans="1:13" x14ac:dyDescent="0.25">
      <c r="A16" s="36" t="s">
        <v>1</v>
      </c>
      <c r="B16" s="42">
        <f>+B12*0.01</f>
        <v>700</v>
      </c>
      <c r="K16" s="27" t="s">
        <v>34</v>
      </c>
      <c r="L16" s="29" t="s">
        <v>39</v>
      </c>
      <c r="M16" s="26"/>
    </row>
    <row r="17" spans="1:13" x14ac:dyDescent="0.25">
      <c r="A17" s="36" t="s">
        <v>36</v>
      </c>
      <c r="B17" s="42">
        <f>IF(OR(B5="regular full time: 40 hrs/week",B5="regular part time: 30 - 39 hrs/week"),B12*0.000115*12,0)</f>
        <v>96.600000000000009</v>
      </c>
      <c r="K17" t="s">
        <v>31</v>
      </c>
      <c r="L17" s="26">
        <v>0</v>
      </c>
      <c r="M17" s="26"/>
    </row>
    <row r="18" spans="1:13" x14ac:dyDescent="0.25">
      <c r="A18" s="36" t="s">
        <v>37</v>
      </c>
      <c r="B18" s="42">
        <f>IF(OR(B5="regular full time: 40 hrs/week",B5="regular part time: 30 - 39 hrs/week"),B12/12*0.00275*12,0)</f>
        <v>192.49999999999997</v>
      </c>
      <c r="K18" t="s">
        <v>29</v>
      </c>
      <c r="L18" s="26">
        <v>17.66</v>
      </c>
      <c r="M18" s="26">
        <f>+L18*12</f>
        <v>211.92000000000002</v>
      </c>
    </row>
    <row r="19" spans="1:13" x14ac:dyDescent="0.25">
      <c r="A19" s="36" t="s">
        <v>7</v>
      </c>
      <c r="B19" s="42">
        <f>IF(OR(B5="regular part time: 20 - 29 hrs/week",B5="regular part time: 30 - 39 hrs/week",B5="regular full time: 40 hrs/week"),VLOOKUP(B7,$K$9:$L$14,2,FALSE)*12,0)</f>
        <v>9413.2800000000007</v>
      </c>
      <c r="K19" t="s">
        <v>30</v>
      </c>
      <c r="L19" s="26">
        <v>17.66</v>
      </c>
      <c r="M19" s="26">
        <f>+L19*12</f>
        <v>211.92000000000002</v>
      </c>
    </row>
    <row r="20" spans="1:13" x14ac:dyDescent="0.25">
      <c r="A20" s="36" t="s">
        <v>8</v>
      </c>
      <c r="B20" s="42">
        <f>IF(OR(B5="regular full time: 40 hrs/week",B5="regular part time: 30 - 39 hrs/week"),VLOOKUP(B8,K17:L19,2,FALSE)*12,0)</f>
        <v>211.92000000000002</v>
      </c>
      <c r="M20" s="26"/>
    </row>
    <row r="21" spans="1:13" ht="17.25" x14ac:dyDescent="0.25">
      <c r="A21" s="36" t="s">
        <v>56</v>
      </c>
      <c r="B21" s="35">
        <f>IF(B9="yes",B12*0.05+B12*0.03,0)</f>
        <v>5600</v>
      </c>
      <c r="K21" s="27" t="s">
        <v>35</v>
      </c>
      <c r="M21" s="26"/>
    </row>
    <row r="22" spans="1:13" ht="3.75" customHeight="1" x14ac:dyDescent="0.25">
      <c r="A22" s="36"/>
      <c r="B22" s="35"/>
      <c r="K22" t="s">
        <v>32</v>
      </c>
      <c r="M22" s="26"/>
    </row>
    <row r="23" spans="1:13" x14ac:dyDescent="0.25">
      <c r="A23" s="34" t="s">
        <v>5</v>
      </c>
      <c r="B23" s="48">
        <f>SUM(B14:B21)</f>
        <v>21954.300000000003</v>
      </c>
      <c r="K23" t="s">
        <v>33</v>
      </c>
      <c r="M23" s="26"/>
    </row>
    <row r="24" spans="1:13" ht="3.75" customHeight="1" x14ac:dyDescent="0.25">
      <c r="A24" s="37"/>
      <c r="B24" s="35"/>
    </row>
    <row r="25" spans="1:13" ht="15.75" thickBot="1" x14ac:dyDescent="0.3">
      <c r="A25" s="34" t="s">
        <v>2</v>
      </c>
      <c r="B25" s="47">
        <f>+B23+B12</f>
        <v>91954.3</v>
      </c>
    </row>
    <row r="26" spans="1:13" ht="3.75" customHeight="1" thickTop="1" x14ac:dyDescent="0.25">
      <c r="A26" s="37"/>
      <c r="B26" s="35"/>
      <c r="K26" s="27" t="s">
        <v>40</v>
      </c>
    </row>
    <row r="27" spans="1:13" x14ac:dyDescent="0.25">
      <c r="A27" s="38" t="s">
        <v>15</v>
      </c>
      <c r="B27" s="43">
        <f>+B23/B12</f>
        <v>0.31363285714285716</v>
      </c>
      <c r="K27" t="s">
        <v>43</v>
      </c>
    </row>
    <row r="28" spans="1:13" ht="15.75" thickBot="1" x14ac:dyDescent="0.3">
      <c r="A28" s="39"/>
      <c r="B28" s="40"/>
      <c r="K28" t="s">
        <v>44</v>
      </c>
    </row>
    <row r="29" spans="1:13" x14ac:dyDescent="0.25">
      <c r="K29" t="s">
        <v>45</v>
      </c>
    </row>
    <row r="30" spans="1:13" x14ac:dyDescent="0.25">
      <c r="A30" s="30" t="s">
        <v>48</v>
      </c>
      <c r="K30" t="s">
        <v>46</v>
      </c>
    </row>
    <row r="31" spans="1:13" x14ac:dyDescent="0.25">
      <c r="A31" s="78" t="s">
        <v>49</v>
      </c>
      <c r="B31" s="78"/>
      <c r="K31" t="s">
        <v>41</v>
      </c>
    </row>
    <row r="32" spans="1:13" x14ac:dyDescent="0.25">
      <c r="A32" s="78"/>
      <c r="B32" s="78"/>
      <c r="K32" t="s">
        <v>42</v>
      </c>
    </row>
    <row r="33" spans="1:12" x14ac:dyDescent="0.25">
      <c r="A33" s="78" t="s">
        <v>50</v>
      </c>
      <c r="B33" s="78"/>
    </row>
    <row r="34" spans="1:12" x14ac:dyDescent="0.25">
      <c r="A34" s="78"/>
      <c r="B34" s="78"/>
    </row>
    <row r="35" spans="1:12" x14ac:dyDescent="0.25">
      <c r="A35" s="78" t="s">
        <v>51</v>
      </c>
      <c r="B35" s="78"/>
      <c r="L35"/>
    </row>
    <row r="36" spans="1:12" ht="15.75" customHeight="1" x14ac:dyDescent="0.25">
      <c r="A36" s="78"/>
      <c r="B36" s="78"/>
      <c r="L36"/>
    </row>
    <row r="37" spans="1:12" x14ac:dyDescent="0.25">
      <c r="A37" s="78" t="s">
        <v>53</v>
      </c>
      <c r="B37" s="78"/>
      <c r="L37"/>
    </row>
    <row r="38" spans="1:12" x14ac:dyDescent="0.25">
      <c r="A38" s="78"/>
      <c r="B38" s="78"/>
      <c r="L38"/>
    </row>
  </sheetData>
  <sheetProtection sheet="1" objects="1" scenarios="1"/>
  <mergeCells count="4">
    <mergeCell ref="A31:B32"/>
    <mergeCell ref="A33:B34"/>
    <mergeCell ref="A35:B36"/>
    <mergeCell ref="A37:B38"/>
  </mergeCells>
  <dataValidations count="4">
    <dataValidation type="list" allowBlank="1" showInputMessage="1" showErrorMessage="1" sqref="B7">
      <formula1>$K$9:$K$14</formula1>
    </dataValidation>
    <dataValidation type="list" allowBlank="1" showInputMessage="1" showErrorMessage="1" sqref="B8">
      <formula1>$K$17:$K$19</formula1>
    </dataValidation>
    <dataValidation type="list" allowBlank="1" showInputMessage="1" showErrorMessage="1" sqref="B9">
      <formula1>$K$22:$K$23</formula1>
    </dataValidation>
    <dataValidation type="list" allowBlank="1" showInputMessage="1" showErrorMessage="1" sqref="B5">
      <formula1>$K$27:$K$32</formula1>
    </dataValidation>
  </dataValidation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zoomScaleNormal="100" workbookViewId="0">
      <pane ySplit="1" topLeftCell="A2" activePane="bottomLeft" state="frozen"/>
      <selection pane="bottomLeft" activeCell="J16" sqref="J16"/>
    </sheetView>
  </sheetViews>
  <sheetFormatPr defaultRowHeight="15" x14ac:dyDescent="0.25"/>
  <cols>
    <col min="1" max="1" width="34.42578125" customWidth="1"/>
    <col min="2" max="7" width="13.42578125" customWidth="1"/>
  </cols>
  <sheetData>
    <row r="1" spans="1:7" ht="18.75" x14ac:dyDescent="0.3">
      <c r="A1" s="2" t="s">
        <v>59</v>
      </c>
    </row>
    <row r="2" spans="1:7" ht="19.5" thickBot="1" x14ac:dyDescent="0.35">
      <c r="A2" s="2"/>
    </row>
    <row r="3" spans="1:7" x14ac:dyDescent="0.25">
      <c r="A3" s="56" t="s">
        <v>9</v>
      </c>
      <c r="B3" s="57"/>
      <c r="C3" s="57"/>
      <c r="D3" s="57"/>
      <c r="E3" s="57"/>
      <c r="F3" s="57"/>
      <c r="G3" s="58"/>
    </row>
    <row r="4" spans="1:7" x14ac:dyDescent="0.25">
      <c r="A4" s="59" t="s">
        <v>67</v>
      </c>
      <c r="B4" s="18"/>
      <c r="C4" s="18"/>
      <c r="D4" s="18"/>
      <c r="E4" s="18"/>
      <c r="F4" s="18"/>
      <c r="G4" s="60"/>
    </row>
    <row r="5" spans="1:7" x14ac:dyDescent="0.25">
      <c r="A5" s="59" t="s">
        <v>62</v>
      </c>
      <c r="B5" s="18"/>
      <c r="C5" s="18"/>
      <c r="D5" s="18"/>
      <c r="E5" s="18"/>
      <c r="F5" s="18"/>
      <c r="G5" s="60"/>
    </row>
    <row r="6" spans="1:7" x14ac:dyDescent="0.25">
      <c r="A6" s="59" t="s">
        <v>66</v>
      </c>
      <c r="B6" s="18"/>
      <c r="C6" s="18"/>
      <c r="D6" s="18"/>
      <c r="E6" s="18"/>
      <c r="F6" s="18"/>
      <c r="G6" s="61"/>
    </row>
    <row r="7" spans="1:7" x14ac:dyDescent="0.25">
      <c r="A7" s="62"/>
      <c r="B7" s="18"/>
      <c r="C7" s="18"/>
      <c r="D7" s="18"/>
      <c r="E7" s="18"/>
      <c r="F7" s="18"/>
      <c r="G7" s="63"/>
    </row>
    <row r="8" spans="1:7" x14ac:dyDescent="0.25">
      <c r="A8" s="34" t="s">
        <v>3</v>
      </c>
      <c r="B8" s="7">
        <v>50000</v>
      </c>
      <c r="C8" s="7">
        <v>60000</v>
      </c>
      <c r="D8" s="7">
        <v>70000</v>
      </c>
      <c r="E8" s="7">
        <v>80000</v>
      </c>
      <c r="F8" s="7">
        <v>90000</v>
      </c>
      <c r="G8" s="64">
        <v>100000</v>
      </c>
    </row>
    <row r="9" spans="1:7" x14ac:dyDescent="0.25">
      <c r="A9" s="36" t="s">
        <v>60</v>
      </c>
      <c r="B9" s="19">
        <f t="shared" ref="B9:G9" si="0">B8*0.0765</f>
        <v>3825</v>
      </c>
      <c r="C9" s="19">
        <f t="shared" si="0"/>
        <v>4590</v>
      </c>
      <c r="D9" s="19">
        <f t="shared" si="0"/>
        <v>5355</v>
      </c>
      <c r="E9" s="19">
        <f t="shared" si="0"/>
        <v>6120</v>
      </c>
      <c r="F9" s="19">
        <f t="shared" si="0"/>
        <v>6885</v>
      </c>
      <c r="G9" s="35">
        <f t="shared" si="0"/>
        <v>7650</v>
      </c>
    </row>
    <row r="10" spans="1:7" x14ac:dyDescent="0.25">
      <c r="A10" s="36" t="s">
        <v>61</v>
      </c>
      <c r="B10" s="19">
        <f t="shared" ref="B10:G10" si="1">IF(B8&gt;7000,7000*0.055,B8*0.055)</f>
        <v>385</v>
      </c>
      <c r="C10" s="19">
        <f t="shared" si="1"/>
        <v>385</v>
      </c>
      <c r="D10" s="19">
        <f t="shared" si="1"/>
        <v>385</v>
      </c>
      <c r="E10" s="19">
        <f t="shared" si="1"/>
        <v>385</v>
      </c>
      <c r="F10" s="19">
        <f t="shared" si="1"/>
        <v>385</v>
      </c>
      <c r="G10" s="35">
        <f t="shared" si="1"/>
        <v>385</v>
      </c>
    </row>
    <row r="11" spans="1:7" x14ac:dyDescent="0.25">
      <c r="A11" s="36" t="s">
        <v>1</v>
      </c>
      <c r="B11" s="19">
        <f t="shared" ref="B11:G11" si="2">B8*0.01</f>
        <v>500</v>
      </c>
      <c r="C11" s="19">
        <f t="shared" si="2"/>
        <v>600</v>
      </c>
      <c r="D11" s="19">
        <f t="shared" si="2"/>
        <v>700</v>
      </c>
      <c r="E11" s="19">
        <f t="shared" si="2"/>
        <v>800</v>
      </c>
      <c r="F11" s="19">
        <f t="shared" si="2"/>
        <v>900</v>
      </c>
      <c r="G11" s="35">
        <f t="shared" si="2"/>
        <v>1000</v>
      </c>
    </row>
    <row r="12" spans="1:7" x14ac:dyDescent="0.25">
      <c r="A12" s="36" t="s">
        <v>4</v>
      </c>
      <c r="B12" s="19">
        <f t="shared" ref="B12:F12" si="3">B8*0.000115*12+B8/12*0.00275*12</f>
        <v>206.5</v>
      </c>
      <c r="C12" s="19">
        <f t="shared" si="3"/>
        <v>247.8</v>
      </c>
      <c r="D12" s="19">
        <f t="shared" si="3"/>
        <v>289.09999999999997</v>
      </c>
      <c r="E12" s="19">
        <f t="shared" si="3"/>
        <v>330.4</v>
      </c>
      <c r="F12" s="19">
        <f t="shared" si="3"/>
        <v>371.7</v>
      </c>
      <c r="G12" s="35">
        <f>G8*0.000115*12+G8/12*0.00275*12</f>
        <v>413</v>
      </c>
    </row>
    <row r="13" spans="1:7" x14ac:dyDescent="0.25">
      <c r="A13" s="36" t="s">
        <v>7</v>
      </c>
      <c r="B13" s="20">
        <f>588.78*12</f>
        <v>7065.36</v>
      </c>
      <c r="C13" s="20">
        <f t="shared" ref="C13:G13" si="4">588.78*12</f>
        <v>7065.36</v>
      </c>
      <c r="D13" s="20">
        <f t="shared" si="4"/>
        <v>7065.36</v>
      </c>
      <c r="E13" s="20">
        <f t="shared" si="4"/>
        <v>7065.36</v>
      </c>
      <c r="F13" s="20">
        <f t="shared" si="4"/>
        <v>7065.36</v>
      </c>
      <c r="G13" s="42">
        <f t="shared" si="4"/>
        <v>7065.36</v>
      </c>
    </row>
    <row r="14" spans="1:7" x14ac:dyDescent="0.25">
      <c r="A14" s="36" t="s">
        <v>8</v>
      </c>
      <c r="B14" s="20">
        <f>17.66*12</f>
        <v>211.92000000000002</v>
      </c>
      <c r="C14" s="20">
        <f t="shared" ref="C14:G14" si="5">17.66*12</f>
        <v>211.92000000000002</v>
      </c>
      <c r="D14" s="20">
        <f t="shared" si="5"/>
        <v>211.92000000000002</v>
      </c>
      <c r="E14" s="20">
        <f t="shared" si="5"/>
        <v>211.92000000000002</v>
      </c>
      <c r="F14" s="20">
        <f t="shared" si="5"/>
        <v>211.92000000000002</v>
      </c>
      <c r="G14" s="42">
        <f t="shared" si="5"/>
        <v>211.92000000000002</v>
      </c>
    </row>
    <row r="15" spans="1:7" x14ac:dyDescent="0.25">
      <c r="A15" s="34" t="s">
        <v>5</v>
      </c>
      <c r="B15" s="10">
        <f t="shared" ref="B15:G15" si="6">SUM(B9:B14)</f>
        <v>12193.78</v>
      </c>
      <c r="C15" s="10">
        <f t="shared" si="6"/>
        <v>13100.08</v>
      </c>
      <c r="D15" s="10">
        <f t="shared" si="6"/>
        <v>14006.38</v>
      </c>
      <c r="E15" s="10">
        <f t="shared" si="6"/>
        <v>14912.679999999998</v>
      </c>
      <c r="F15" s="10">
        <f t="shared" si="6"/>
        <v>15818.980000000001</v>
      </c>
      <c r="G15" s="41">
        <f t="shared" si="6"/>
        <v>16725.28</v>
      </c>
    </row>
    <row r="16" spans="1:7" ht="15" customHeight="1" x14ac:dyDescent="0.25">
      <c r="A16" s="37"/>
      <c r="B16" s="19"/>
      <c r="C16" s="19"/>
      <c r="D16" s="19"/>
      <c r="E16" s="19"/>
      <c r="F16" s="19"/>
      <c r="G16" s="35"/>
    </row>
    <row r="17" spans="1:7" ht="15.75" thickBot="1" x14ac:dyDescent="0.3">
      <c r="A17" s="34" t="s">
        <v>2</v>
      </c>
      <c r="B17" s="11">
        <f t="shared" ref="B17:G17" si="7">+B15+B8</f>
        <v>62193.78</v>
      </c>
      <c r="C17" s="11">
        <f t="shared" si="7"/>
        <v>73100.08</v>
      </c>
      <c r="D17" s="11">
        <f t="shared" si="7"/>
        <v>84006.38</v>
      </c>
      <c r="E17" s="11">
        <f t="shared" si="7"/>
        <v>94912.68</v>
      </c>
      <c r="F17" s="11">
        <f t="shared" si="7"/>
        <v>105818.98</v>
      </c>
      <c r="G17" s="65">
        <f t="shared" si="7"/>
        <v>116725.28</v>
      </c>
    </row>
    <row r="18" spans="1:7" ht="15.75" thickTop="1" x14ac:dyDescent="0.25">
      <c r="A18" s="37"/>
      <c r="B18" s="19"/>
      <c r="C18" s="19"/>
      <c r="D18" s="19"/>
      <c r="E18" s="19"/>
      <c r="F18" s="19"/>
      <c r="G18" s="35"/>
    </row>
    <row r="19" spans="1:7" x14ac:dyDescent="0.25">
      <c r="A19" s="38" t="s">
        <v>15</v>
      </c>
      <c r="B19" s="22">
        <f t="shared" ref="B19:G19" si="8">B15/B8</f>
        <v>0.24387560000000003</v>
      </c>
      <c r="C19" s="22">
        <f t="shared" si="8"/>
        <v>0.21833466666666668</v>
      </c>
      <c r="D19" s="22">
        <f t="shared" si="8"/>
        <v>0.20009114285714286</v>
      </c>
      <c r="E19" s="22">
        <f t="shared" si="8"/>
        <v>0.18640849999999998</v>
      </c>
      <c r="F19" s="22">
        <f t="shared" si="8"/>
        <v>0.17576644444444445</v>
      </c>
      <c r="G19" s="43">
        <f t="shared" si="8"/>
        <v>0.16725279999999998</v>
      </c>
    </row>
    <row r="20" spans="1:7" ht="15.75" thickBot="1" x14ac:dyDescent="0.3">
      <c r="A20" s="39"/>
      <c r="B20" s="66"/>
      <c r="C20" s="66"/>
      <c r="D20" s="66"/>
      <c r="E20" s="66"/>
      <c r="F20" s="67"/>
      <c r="G20" s="68"/>
    </row>
    <row r="21" spans="1:7" ht="3.75" customHeight="1" thickBot="1" x14ac:dyDescent="0.3">
      <c r="A21" s="12"/>
      <c r="B21" s="12"/>
      <c r="C21" s="12"/>
      <c r="D21" s="12"/>
      <c r="E21" s="12"/>
      <c r="F21" s="12"/>
      <c r="G21" s="12"/>
    </row>
    <row r="22" spans="1:7" x14ac:dyDescent="0.25">
      <c r="A22" s="56" t="s">
        <v>9</v>
      </c>
      <c r="B22" s="57"/>
      <c r="C22" s="57"/>
      <c r="D22" s="57"/>
      <c r="E22" s="57"/>
      <c r="F22" s="57"/>
      <c r="G22" s="58"/>
    </row>
    <row r="23" spans="1:7" x14ac:dyDescent="0.25">
      <c r="A23" s="59" t="s">
        <v>67</v>
      </c>
      <c r="B23" s="18"/>
      <c r="C23" s="18"/>
      <c r="D23" s="18"/>
      <c r="E23" s="18"/>
      <c r="F23" s="18"/>
      <c r="G23" s="60"/>
    </row>
    <row r="24" spans="1:7" x14ac:dyDescent="0.25">
      <c r="A24" s="59" t="s">
        <v>63</v>
      </c>
      <c r="B24" s="18"/>
      <c r="C24" s="18"/>
      <c r="D24" s="18"/>
      <c r="E24" s="18"/>
      <c r="F24" s="18"/>
      <c r="G24" s="60"/>
    </row>
    <row r="25" spans="1:7" x14ac:dyDescent="0.25">
      <c r="A25" s="59" t="s">
        <v>66</v>
      </c>
      <c r="B25" s="18"/>
      <c r="C25" s="18"/>
      <c r="D25" s="18"/>
      <c r="E25" s="18"/>
      <c r="F25" s="18"/>
      <c r="G25" s="61"/>
    </row>
    <row r="26" spans="1:7" x14ac:dyDescent="0.25">
      <c r="A26" s="62"/>
      <c r="B26" s="18"/>
      <c r="C26" s="18"/>
      <c r="D26" s="18"/>
      <c r="E26" s="18"/>
      <c r="F26" s="18"/>
      <c r="G26" s="63"/>
    </row>
    <row r="27" spans="1:7" x14ac:dyDescent="0.25">
      <c r="A27" s="34" t="s">
        <v>3</v>
      </c>
      <c r="B27" s="7">
        <v>50000</v>
      </c>
      <c r="C27" s="7">
        <v>60000</v>
      </c>
      <c r="D27" s="7">
        <v>70000</v>
      </c>
      <c r="E27" s="7">
        <v>80000</v>
      </c>
      <c r="F27" s="7">
        <v>90000</v>
      </c>
      <c r="G27" s="64">
        <v>100000</v>
      </c>
    </row>
    <row r="28" spans="1:7" x14ac:dyDescent="0.25">
      <c r="A28" s="36" t="s">
        <v>60</v>
      </c>
      <c r="B28" s="19">
        <f t="shared" ref="B28:G28" si="9">B27*0.0765</f>
        <v>3825</v>
      </c>
      <c r="C28" s="19">
        <f t="shared" si="9"/>
        <v>4590</v>
      </c>
      <c r="D28" s="19">
        <f t="shared" si="9"/>
        <v>5355</v>
      </c>
      <c r="E28" s="19">
        <f t="shared" si="9"/>
        <v>6120</v>
      </c>
      <c r="F28" s="19">
        <f t="shared" si="9"/>
        <v>6885</v>
      </c>
      <c r="G28" s="35">
        <f t="shared" si="9"/>
        <v>7650</v>
      </c>
    </row>
    <row r="29" spans="1:7" x14ac:dyDescent="0.25">
      <c r="A29" s="36" t="s">
        <v>61</v>
      </c>
      <c r="B29" s="19">
        <f t="shared" ref="B29:G29" si="10">IF(B27&gt;7000,7000*0.055,B27*0.055)</f>
        <v>385</v>
      </c>
      <c r="C29" s="19">
        <f t="shared" si="10"/>
        <v>385</v>
      </c>
      <c r="D29" s="19">
        <f t="shared" si="10"/>
        <v>385</v>
      </c>
      <c r="E29" s="19">
        <f t="shared" si="10"/>
        <v>385</v>
      </c>
      <c r="F29" s="19">
        <f t="shared" si="10"/>
        <v>385</v>
      </c>
      <c r="G29" s="35">
        <f t="shared" si="10"/>
        <v>385</v>
      </c>
    </row>
    <row r="30" spans="1:7" x14ac:dyDescent="0.25">
      <c r="A30" s="36" t="s">
        <v>1</v>
      </c>
      <c r="B30" s="19">
        <f t="shared" ref="B30:G30" si="11">B27*0.01</f>
        <v>500</v>
      </c>
      <c r="C30" s="19">
        <f t="shared" si="11"/>
        <v>600</v>
      </c>
      <c r="D30" s="19">
        <f t="shared" si="11"/>
        <v>700</v>
      </c>
      <c r="E30" s="19">
        <f t="shared" si="11"/>
        <v>800</v>
      </c>
      <c r="F30" s="19">
        <f t="shared" si="11"/>
        <v>900</v>
      </c>
      <c r="G30" s="35">
        <f t="shared" si="11"/>
        <v>1000</v>
      </c>
    </row>
    <row r="31" spans="1:7" x14ac:dyDescent="0.25">
      <c r="A31" s="36" t="s">
        <v>4</v>
      </c>
      <c r="B31" s="19">
        <f t="shared" ref="B31:F31" si="12">B27*0.000115*12+B27/12*0.00275*12</f>
        <v>206.5</v>
      </c>
      <c r="C31" s="19">
        <f t="shared" si="12"/>
        <v>247.8</v>
      </c>
      <c r="D31" s="19">
        <f t="shared" si="12"/>
        <v>289.09999999999997</v>
      </c>
      <c r="E31" s="19">
        <f t="shared" si="12"/>
        <v>330.4</v>
      </c>
      <c r="F31" s="19">
        <f t="shared" si="12"/>
        <v>371.7</v>
      </c>
      <c r="G31" s="35">
        <f>G27*0.000115*12+G27/12*0.00275*12</f>
        <v>413</v>
      </c>
    </row>
    <row r="32" spans="1:7" x14ac:dyDescent="0.25">
      <c r="A32" s="36" t="s">
        <v>7</v>
      </c>
      <c r="B32" s="20">
        <f>784.44*12</f>
        <v>9413.2800000000007</v>
      </c>
      <c r="C32" s="20">
        <f t="shared" ref="C32:G32" si="13">784.44*12</f>
        <v>9413.2800000000007</v>
      </c>
      <c r="D32" s="20">
        <f t="shared" si="13"/>
        <v>9413.2800000000007</v>
      </c>
      <c r="E32" s="20">
        <f t="shared" si="13"/>
        <v>9413.2800000000007</v>
      </c>
      <c r="F32" s="20">
        <f t="shared" si="13"/>
        <v>9413.2800000000007</v>
      </c>
      <c r="G32" s="42">
        <f t="shared" si="13"/>
        <v>9413.2800000000007</v>
      </c>
    </row>
    <row r="33" spans="1:7" x14ac:dyDescent="0.25">
      <c r="A33" s="36" t="s">
        <v>8</v>
      </c>
      <c r="B33" s="20">
        <f>17.66*12</f>
        <v>211.92000000000002</v>
      </c>
      <c r="C33" s="20">
        <f t="shared" ref="C33:G33" si="14">17.66*12</f>
        <v>211.92000000000002</v>
      </c>
      <c r="D33" s="20">
        <f t="shared" si="14"/>
        <v>211.92000000000002</v>
      </c>
      <c r="E33" s="20">
        <f t="shared" si="14"/>
        <v>211.92000000000002</v>
      </c>
      <c r="F33" s="20">
        <f t="shared" si="14"/>
        <v>211.92000000000002</v>
      </c>
      <c r="G33" s="42">
        <f t="shared" si="14"/>
        <v>211.92000000000002</v>
      </c>
    </row>
    <row r="34" spans="1:7" x14ac:dyDescent="0.25">
      <c r="A34" s="34" t="s">
        <v>5</v>
      </c>
      <c r="B34" s="10">
        <f t="shared" ref="B34:G34" si="15">SUM(B28:B33)</f>
        <v>14541.7</v>
      </c>
      <c r="C34" s="10">
        <f t="shared" si="15"/>
        <v>15448.000000000002</v>
      </c>
      <c r="D34" s="10">
        <f t="shared" si="15"/>
        <v>16354.300000000001</v>
      </c>
      <c r="E34" s="10">
        <f t="shared" si="15"/>
        <v>17260.599999999999</v>
      </c>
      <c r="F34" s="10">
        <f t="shared" si="15"/>
        <v>18166.900000000001</v>
      </c>
      <c r="G34" s="41">
        <f t="shared" si="15"/>
        <v>19073.199999999997</v>
      </c>
    </row>
    <row r="35" spans="1:7" x14ac:dyDescent="0.25">
      <c r="A35" s="37"/>
      <c r="B35" s="19"/>
      <c r="C35" s="19"/>
      <c r="D35" s="19"/>
      <c r="E35" s="19"/>
      <c r="F35" s="19"/>
      <c r="G35" s="35"/>
    </row>
    <row r="36" spans="1:7" ht="15.75" thickBot="1" x14ac:dyDescent="0.3">
      <c r="A36" s="34" t="s">
        <v>2</v>
      </c>
      <c r="B36" s="11">
        <f t="shared" ref="B36:G36" si="16">+B34+B27</f>
        <v>64541.7</v>
      </c>
      <c r="C36" s="11">
        <f t="shared" si="16"/>
        <v>75448</v>
      </c>
      <c r="D36" s="11">
        <f t="shared" si="16"/>
        <v>86354.3</v>
      </c>
      <c r="E36" s="11">
        <f t="shared" si="16"/>
        <v>97260.6</v>
      </c>
      <c r="F36" s="11">
        <f t="shared" si="16"/>
        <v>108166.9</v>
      </c>
      <c r="G36" s="65">
        <f t="shared" si="16"/>
        <v>119073.2</v>
      </c>
    </row>
    <row r="37" spans="1:7" ht="15.75" thickTop="1" x14ac:dyDescent="0.25">
      <c r="A37" s="37"/>
      <c r="B37" s="19"/>
      <c r="C37" s="19"/>
      <c r="D37" s="19"/>
      <c r="E37" s="19"/>
      <c r="F37" s="19"/>
      <c r="G37" s="35"/>
    </row>
    <row r="38" spans="1:7" x14ac:dyDescent="0.25">
      <c r="A38" s="38" t="s">
        <v>15</v>
      </c>
      <c r="B38" s="22">
        <f t="shared" ref="B38:G38" si="17">B34/B27</f>
        <v>0.29083400000000004</v>
      </c>
      <c r="C38" s="22">
        <f t="shared" si="17"/>
        <v>0.25746666666666668</v>
      </c>
      <c r="D38" s="22">
        <f t="shared" si="17"/>
        <v>0.23363285714285717</v>
      </c>
      <c r="E38" s="22">
        <f t="shared" si="17"/>
        <v>0.21575749999999999</v>
      </c>
      <c r="F38" s="22">
        <f t="shared" si="17"/>
        <v>0.20185444444444445</v>
      </c>
      <c r="G38" s="43">
        <f t="shared" si="17"/>
        <v>0.19073199999999996</v>
      </c>
    </row>
    <row r="39" spans="1:7" ht="15.75" thickBot="1" x14ac:dyDescent="0.3">
      <c r="A39" s="39"/>
      <c r="B39" s="66"/>
      <c r="C39" s="66"/>
      <c r="D39" s="66"/>
      <c r="E39" s="66"/>
      <c r="F39" s="67"/>
      <c r="G39" s="68"/>
    </row>
    <row r="40" spans="1:7" ht="3.75" customHeight="1" thickBot="1" x14ac:dyDescent="0.3">
      <c r="A40" s="12"/>
      <c r="B40" s="12"/>
      <c r="C40" s="12"/>
      <c r="D40" s="12"/>
      <c r="E40" s="12"/>
      <c r="F40" s="12"/>
      <c r="G40" s="12"/>
    </row>
    <row r="41" spans="1:7" x14ac:dyDescent="0.25">
      <c r="A41" s="56" t="s">
        <v>9</v>
      </c>
      <c r="B41" s="57"/>
      <c r="C41" s="57"/>
      <c r="D41" s="57"/>
      <c r="E41" s="57"/>
      <c r="F41" s="57"/>
      <c r="G41" s="58"/>
    </row>
    <row r="42" spans="1:7" x14ac:dyDescent="0.25">
      <c r="A42" s="59" t="s">
        <v>67</v>
      </c>
      <c r="B42" s="18"/>
      <c r="C42" s="18"/>
      <c r="D42" s="18"/>
      <c r="E42" s="18"/>
      <c r="F42" s="18"/>
      <c r="G42" s="60"/>
    </row>
    <row r="43" spans="1:7" x14ac:dyDescent="0.25">
      <c r="A43" s="59" t="s">
        <v>64</v>
      </c>
      <c r="B43" s="18"/>
      <c r="C43" s="18"/>
      <c r="D43" s="18"/>
      <c r="E43" s="18"/>
      <c r="F43" s="18"/>
      <c r="G43" s="60"/>
    </row>
    <row r="44" spans="1:7" x14ac:dyDescent="0.25">
      <c r="A44" s="59" t="s">
        <v>66</v>
      </c>
      <c r="B44" s="18"/>
      <c r="C44" s="18"/>
      <c r="D44" s="18"/>
      <c r="E44" s="18"/>
      <c r="F44" s="18"/>
      <c r="G44" s="61"/>
    </row>
    <row r="45" spans="1:7" x14ac:dyDescent="0.25">
      <c r="A45" s="62"/>
      <c r="B45" s="18"/>
      <c r="C45" s="18"/>
      <c r="D45" s="18"/>
      <c r="E45" s="18"/>
      <c r="F45" s="18"/>
      <c r="G45" s="63"/>
    </row>
    <row r="46" spans="1:7" x14ac:dyDescent="0.25">
      <c r="A46" s="34" t="s">
        <v>3</v>
      </c>
      <c r="B46" s="7">
        <v>50000</v>
      </c>
      <c r="C46" s="7">
        <v>60000</v>
      </c>
      <c r="D46" s="7">
        <v>70000</v>
      </c>
      <c r="E46" s="7">
        <v>80000</v>
      </c>
      <c r="F46" s="7">
        <v>90000</v>
      </c>
      <c r="G46" s="64">
        <v>100000</v>
      </c>
    </row>
    <row r="47" spans="1:7" x14ac:dyDescent="0.25">
      <c r="A47" s="36" t="s">
        <v>60</v>
      </c>
      <c r="B47" s="19">
        <f t="shared" ref="B47:G47" si="18">B46*0.0765</f>
        <v>3825</v>
      </c>
      <c r="C47" s="19">
        <f t="shared" si="18"/>
        <v>4590</v>
      </c>
      <c r="D47" s="19">
        <f t="shared" si="18"/>
        <v>5355</v>
      </c>
      <c r="E47" s="19">
        <f t="shared" si="18"/>
        <v>6120</v>
      </c>
      <c r="F47" s="19">
        <f t="shared" si="18"/>
        <v>6885</v>
      </c>
      <c r="G47" s="35">
        <f t="shared" si="18"/>
        <v>7650</v>
      </c>
    </row>
    <row r="48" spans="1:7" x14ac:dyDescent="0.25">
      <c r="A48" s="36" t="s">
        <v>61</v>
      </c>
      <c r="B48" s="19">
        <f t="shared" ref="B48:G48" si="19">IF(B46&gt;7000,7000*0.055,B46*0.055)</f>
        <v>385</v>
      </c>
      <c r="C48" s="19">
        <f t="shared" si="19"/>
        <v>385</v>
      </c>
      <c r="D48" s="19">
        <f t="shared" si="19"/>
        <v>385</v>
      </c>
      <c r="E48" s="19">
        <f t="shared" si="19"/>
        <v>385</v>
      </c>
      <c r="F48" s="19">
        <f t="shared" si="19"/>
        <v>385</v>
      </c>
      <c r="G48" s="35">
        <f t="shared" si="19"/>
        <v>385</v>
      </c>
    </row>
    <row r="49" spans="1:7" x14ac:dyDescent="0.25">
      <c r="A49" s="36" t="s">
        <v>1</v>
      </c>
      <c r="B49" s="19">
        <f t="shared" ref="B49:G49" si="20">B46*0.01</f>
        <v>500</v>
      </c>
      <c r="C49" s="19">
        <f t="shared" si="20"/>
        <v>600</v>
      </c>
      <c r="D49" s="19">
        <f t="shared" si="20"/>
        <v>700</v>
      </c>
      <c r="E49" s="19">
        <f t="shared" si="20"/>
        <v>800</v>
      </c>
      <c r="F49" s="19">
        <f t="shared" si="20"/>
        <v>900</v>
      </c>
      <c r="G49" s="35">
        <f t="shared" si="20"/>
        <v>1000</v>
      </c>
    </row>
    <row r="50" spans="1:7" x14ac:dyDescent="0.25">
      <c r="A50" s="36" t="s">
        <v>4</v>
      </c>
      <c r="B50" s="19">
        <f t="shared" ref="B50:F50" si="21">B46*0.000115*12+B46/12*0.00275*12</f>
        <v>206.5</v>
      </c>
      <c r="C50" s="19">
        <f t="shared" si="21"/>
        <v>247.8</v>
      </c>
      <c r="D50" s="19">
        <f t="shared" si="21"/>
        <v>289.09999999999997</v>
      </c>
      <c r="E50" s="19">
        <f t="shared" si="21"/>
        <v>330.4</v>
      </c>
      <c r="F50" s="19">
        <f t="shared" si="21"/>
        <v>371.7</v>
      </c>
      <c r="G50" s="35">
        <f>G46*0.000115*12+G46/12*0.00275*12</f>
        <v>413</v>
      </c>
    </row>
    <row r="51" spans="1:7" x14ac:dyDescent="0.25">
      <c r="A51" s="36" t="s">
        <v>7</v>
      </c>
      <c r="B51" s="20">
        <f>569.85*12</f>
        <v>6838.2000000000007</v>
      </c>
      <c r="C51" s="20">
        <f t="shared" ref="C51:G51" si="22">569.85*12</f>
        <v>6838.2000000000007</v>
      </c>
      <c r="D51" s="20">
        <f t="shared" si="22"/>
        <v>6838.2000000000007</v>
      </c>
      <c r="E51" s="20">
        <f t="shared" si="22"/>
        <v>6838.2000000000007</v>
      </c>
      <c r="F51" s="20">
        <f t="shared" si="22"/>
        <v>6838.2000000000007</v>
      </c>
      <c r="G51" s="42">
        <f t="shared" si="22"/>
        <v>6838.2000000000007</v>
      </c>
    </row>
    <row r="52" spans="1:7" x14ac:dyDescent="0.25">
      <c r="A52" s="36" t="s">
        <v>8</v>
      </c>
      <c r="B52" s="20">
        <f>17.66*12</f>
        <v>211.92000000000002</v>
      </c>
      <c r="C52" s="20">
        <f t="shared" ref="C52:G52" si="23">17.66*12</f>
        <v>211.92000000000002</v>
      </c>
      <c r="D52" s="20">
        <f t="shared" si="23"/>
        <v>211.92000000000002</v>
      </c>
      <c r="E52" s="20">
        <f t="shared" si="23"/>
        <v>211.92000000000002</v>
      </c>
      <c r="F52" s="20">
        <f t="shared" si="23"/>
        <v>211.92000000000002</v>
      </c>
      <c r="G52" s="42">
        <f t="shared" si="23"/>
        <v>211.92000000000002</v>
      </c>
    </row>
    <row r="53" spans="1:7" x14ac:dyDescent="0.25">
      <c r="A53" s="34" t="s">
        <v>5</v>
      </c>
      <c r="B53" s="10">
        <f t="shared" ref="B53:G53" si="24">SUM(B47:B52)</f>
        <v>11966.62</v>
      </c>
      <c r="C53" s="10">
        <f t="shared" si="24"/>
        <v>12872.92</v>
      </c>
      <c r="D53" s="10">
        <f t="shared" si="24"/>
        <v>13779.220000000001</v>
      </c>
      <c r="E53" s="10">
        <f t="shared" si="24"/>
        <v>14685.52</v>
      </c>
      <c r="F53" s="10">
        <f t="shared" si="24"/>
        <v>15591.820000000002</v>
      </c>
      <c r="G53" s="41">
        <f t="shared" si="24"/>
        <v>16498.12</v>
      </c>
    </row>
    <row r="54" spans="1:7" x14ac:dyDescent="0.25">
      <c r="A54" s="37"/>
      <c r="B54" s="19"/>
      <c r="C54" s="19"/>
      <c r="D54" s="19"/>
      <c r="E54" s="19"/>
      <c r="F54" s="19"/>
      <c r="G54" s="35"/>
    </row>
    <row r="55" spans="1:7" ht="15.75" thickBot="1" x14ac:dyDescent="0.3">
      <c r="A55" s="34" t="s">
        <v>2</v>
      </c>
      <c r="B55" s="11">
        <f t="shared" ref="B55:G55" si="25">+B53+B46</f>
        <v>61966.62</v>
      </c>
      <c r="C55" s="11">
        <f t="shared" si="25"/>
        <v>72872.92</v>
      </c>
      <c r="D55" s="11">
        <f t="shared" si="25"/>
        <v>83779.22</v>
      </c>
      <c r="E55" s="11">
        <f t="shared" si="25"/>
        <v>94685.52</v>
      </c>
      <c r="F55" s="11">
        <f t="shared" si="25"/>
        <v>105591.82</v>
      </c>
      <c r="G55" s="65">
        <f t="shared" si="25"/>
        <v>116498.12</v>
      </c>
    </row>
    <row r="56" spans="1:7" ht="15.75" thickTop="1" x14ac:dyDescent="0.25">
      <c r="A56" s="37"/>
      <c r="B56" s="19"/>
      <c r="C56" s="19"/>
      <c r="D56" s="19"/>
      <c r="E56" s="19"/>
      <c r="F56" s="19"/>
      <c r="G56" s="35"/>
    </row>
    <row r="57" spans="1:7" x14ac:dyDescent="0.25">
      <c r="A57" s="38" t="s">
        <v>15</v>
      </c>
      <c r="B57" s="22">
        <f t="shared" ref="B57:G57" si="26">B53/B46</f>
        <v>0.23933240000000003</v>
      </c>
      <c r="C57" s="22">
        <f t="shared" si="26"/>
        <v>0.21454866666666667</v>
      </c>
      <c r="D57" s="22">
        <f t="shared" si="26"/>
        <v>0.19684600000000002</v>
      </c>
      <c r="E57" s="22">
        <f t="shared" si="26"/>
        <v>0.18356900000000001</v>
      </c>
      <c r="F57" s="22">
        <f t="shared" si="26"/>
        <v>0.17324244444444445</v>
      </c>
      <c r="G57" s="43">
        <f t="shared" si="26"/>
        <v>0.16498119999999999</v>
      </c>
    </row>
    <row r="58" spans="1:7" ht="15.75" thickBot="1" x14ac:dyDescent="0.3">
      <c r="A58" s="39"/>
      <c r="B58" s="66"/>
      <c r="C58" s="66"/>
      <c r="D58" s="66"/>
      <c r="E58" s="66"/>
      <c r="F58" s="67"/>
      <c r="G58" s="68"/>
    </row>
    <row r="59" spans="1:7" ht="3.75" customHeight="1" thickBot="1" x14ac:dyDescent="0.3">
      <c r="A59" s="12"/>
      <c r="B59" s="12"/>
      <c r="C59" s="12"/>
      <c r="D59" s="12"/>
      <c r="E59" s="12"/>
      <c r="F59" s="12"/>
      <c r="G59" s="12"/>
    </row>
    <row r="60" spans="1:7" x14ac:dyDescent="0.25">
      <c r="A60" s="56" t="s">
        <v>9</v>
      </c>
      <c r="B60" s="57"/>
      <c r="C60" s="57"/>
      <c r="D60" s="57"/>
      <c r="E60" s="57"/>
      <c r="F60" s="57"/>
      <c r="G60" s="58"/>
    </row>
    <row r="61" spans="1:7" x14ac:dyDescent="0.25">
      <c r="A61" s="59" t="s">
        <v>67</v>
      </c>
      <c r="B61" s="18"/>
      <c r="C61" s="18"/>
      <c r="D61" s="18"/>
      <c r="E61" s="18"/>
      <c r="F61" s="18"/>
      <c r="G61" s="60"/>
    </row>
    <row r="62" spans="1:7" x14ac:dyDescent="0.25">
      <c r="A62" s="59" t="s">
        <v>65</v>
      </c>
      <c r="B62" s="18"/>
      <c r="C62" s="18"/>
      <c r="D62" s="18"/>
      <c r="E62" s="18"/>
      <c r="F62" s="18"/>
      <c r="G62" s="60"/>
    </row>
    <row r="63" spans="1:7" x14ac:dyDescent="0.25">
      <c r="A63" s="59" t="s">
        <v>66</v>
      </c>
      <c r="B63" s="18"/>
      <c r="C63" s="18"/>
      <c r="D63" s="18"/>
      <c r="E63" s="18"/>
      <c r="F63" s="18"/>
      <c r="G63" s="61"/>
    </row>
    <row r="64" spans="1:7" x14ac:dyDescent="0.25">
      <c r="A64" s="62"/>
      <c r="B64" s="18"/>
      <c r="C64" s="18"/>
      <c r="D64" s="18"/>
      <c r="E64" s="18"/>
      <c r="F64" s="18"/>
      <c r="G64" s="63"/>
    </row>
    <row r="65" spans="1:7" x14ac:dyDescent="0.25">
      <c r="A65" s="34" t="s">
        <v>3</v>
      </c>
      <c r="B65" s="7">
        <v>50000</v>
      </c>
      <c r="C65" s="7">
        <v>60000</v>
      </c>
      <c r="D65" s="7">
        <v>70000</v>
      </c>
      <c r="E65" s="7">
        <v>80000</v>
      </c>
      <c r="F65" s="7">
        <v>90000</v>
      </c>
      <c r="G65" s="64">
        <v>100000</v>
      </c>
    </row>
    <row r="66" spans="1:7" x14ac:dyDescent="0.25">
      <c r="A66" s="36" t="s">
        <v>60</v>
      </c>
      <c r="B66" s="19">
        <f t="shared" ref="B66:G66" si="27">B65*0.0765</f>
        <v>3825</v>
      </c>
      <c r="C66" s="19">
        <f t="shared" si="27"/>
        <v>4590</v>
      </c>
      <c r="D66" s="19">
        <f t="shared" si="27"/>
        <v>5355</v>
      </c>
      <c r="E66" s="19">
        <f t="shared" si="27"/>
        <v>6120</v>
      </c>
      <c r="F66" s="19">
        <f t="shared" si="27"/>
        <v>6885</v>
      </c>
      <c r="G66" s="35">
        <f t="shared" si="27"/>
        <v>7650</v>
      </c>
    </row>
    <row r="67" spans="1:7" x14ac:dyDescent="0.25">
      <c r="A67" s="36" t="s">
        <v>61</v>
      </c>
      <c r="B67" s="19">
        <f t="shared" ref="B67:G67" si="28">IF(B65&gt;7000,7000*0.055,B65*0.055)</f>
        <v>385</v>
      </c>
      <c r="C67" s="19">
        <f t="shared" si="28"/>
        <v>385</v>
      </c>
      <c r="D67" s="19">
        <f t="shared" si="28"/>
        <v>385</v>
      </c>
      <c r="E67" s="19">
        <f t="shared" si="28"/>
        <v>385</v>
      </c>
      <c r="F67" s="19">
        <f t="shared" si="28"/>
        <v>385</v>
      </c>
      <c r="G67" s="35">
        <f t="shared" si="28"/>
        <v>385</v>
      </c>
    </row>
    <row r="68" spans="1:7" x14ac:dyDescent="0.25">
      <c r="A68" s="36" t="s">
        <v>1</v>
      </c>
      <c r="B68" s="19">
        <f t="shared" ref="B68:G68" si="29">B65*0.01</f>
        <v>500</v>
      </c>
      <c r="C68" s="19">
        <f t="shared" si="29"/>
        <v>600</v>
      </c>
      <c r="D68" s="19">
        <f t="shared" si="29"/>
        <v>700</v>
      </c>
      <c r="E68" s="19">
        <f t="shared" si="29"/>
        <v>800</v>
      </c>
      <c r="F68" s="19">
        <f t="shared" si="29"/>
        <v>900</v>
      </c>
      <c r="G68" s="35">
        <f t="shared" si="29"/>
        <v>1000</v>
      </c>
    </row>
    <row r="69" spans="1:7" x14ac:dyDescent="0.25">
      <c r="A69" s="36" t="s">
        <v>4</v>
      </c>
      <c r="B69" s="19">
        <f t="shared" ref="B69:F69" si="30">B65*0.000115*12+B65/12*0.00275*12</f>
        <v>206.5</v>
      </c>
      <c r="C69" s="19">
        <f t="shared" si="30"/>
        <v>247.8</v>
      </c>
      <c r="D69" s="19">
        <f t="shared" si="30"/>
        <v>289.09999999999997</v>
      </c>
      <c r="E69" s="19">
        <f t="shared" si="30"/>
        <v>330.4</v>
      </c>
      <c r="F69" s="19">
        <f t="shared" si="30"/>
        <v>371.7</v>
      </c>
      <c r="G69" s="35">
        <f>G65*0.000115*12+G65/12*0.00275*12</f>
        <v>413</v>
      </c>
    </row>
    <row r="70" spans="1:7" x14ac:dyDescent="0.25">
      <c r="A70" s="36" t="s">
        <v>7</v>
      </c>
      <c r="B70" s="20">
        <f>1174.39*12</f>
        <v>14092.68</v>
      </c>
      <c r="C70" s="20">
        <f t="shared" ref="C70:G70" si="31">1174.39*12</f>
        <v>14092.68</v>
      </c>
      <c r="D70" s="20">
        <f t="shared" si="31"/>
        <v>14092.68</v>
      </c>
      <c r="E70" s="20">
        <f t="shared" si="31"/>
        <v>14092.68</v>
      </c>
      <c r="F70" s="20">
        <f t="shared" si="31"/>
        <v>14092.68</v>
      </c>
      <c r="G70" s="42">
        <f t="shared" si="31"/>
        <v>14092.68</v>
      </c>
    </row>
    <row r="71" spans="1:7" x14ac:dyDescent="0.25">
      <c r="A71" s="36" t="s">
        <v>8</v>
      </c>
      <c r="B71" s="20">
        <f>17.66*12</f>
        <v>211.92000000000002</v>
      </c>
      <c r="C71" s="20">
        <f t="shared" ref="C71:G71" si="32">17.66*12</f>
        <v>211.92000000000002</v>
      </c>
      <c r="D71" s="20">
        <f t="shared" si="32"/>
        <v>211.92000000000002</v>
      </c>
      <c r="E71" s="20">
        <f t="shared" si="32"/>
        <v>211.92000000000002</v>
      </c>
      <c r="F71" s="20">
        <f t="shared" si="32"/>
        <v>211.92000000000002</v>
      </c>
      <c r="G71" s="42">
        <f t="shared" si="32"/>
        <v>211.92000000000002</v>
      </c>
    </row>
    <row r="72" spans="1:7" x14ac:dyDescent="0.25">
      <c r="A72" s="34" t="s">
        <v>5</v>
      </c>
      <c r="B72" s="10">
        <f t="shared" ref="B72:G72" si="33">SUM(B66:B71)</f>
        <v>19221.099999999999</v>
      </c>
      <c r="C72" s="10">
        <f t="shared" si="33"/>
        <v>20127.399999999998</v>
      </c>
      <c r="D72" s="10">
        <f t="shared" si="33"/>
        <v>21033.699999999997</v>
      </c>
      <c r="E72" s="10">
        <f t="shared" si="33"/>
        <v>21940</v>
      </c>
      <c r="F72" s="10">
        <f t="shared" si="33"/>
        <v>22846.3</v>
      </c>
      <c r="G72" s="41">
        <f t="shared" si="33"/>
        <v>23752.6</v>
      </c>
    </row>
    <row r="73" spans="1:7" x14ac:dyDescent="0.25">
      <c r="A73" s="37"/>
      <c r="B73" s="19"/>
      <c r="C73" s="19"/>
      <c r="D73" s="19"/>
      <c r="E73" s="19"/>
      <c r="F73" s="19"/>
      <c r="G73" s="35"/>
    </row>
    <row r="74" spans="1:7" ht="15.75" thickBot="1" x14ac:dyDescent="0.3">
      <c r="A74" s="34" t="s">
        <v>2</v>
      </c>
      <c r="B74" s="11">
        <f t="shared" ref="B74:G74" si="34">+B72+B65</f>
        <v>69221.100000000006</v>
      </c>
      <c r="C74" s="11">
        <f t="shared" si="34"/>
        <v>80127.399999999994</v>
      </c>
      <c r="D74" s="11">
        <f t="shared" si="34"/>
        <v>91033.7</v>
      </c>
      <c r="E74" s="11">
        <f t="shared" si="34"/>
        <v>101940</v>
      </c>
      <c r="F74" s="11">
        <f t="shared" si="34"/>
        <v>112846.3</v>
      </c>
      <c r="G74" s="65">
        <f t="shared" si="34"/>
        <v>123752.6</v>
      </c>
    </row>
    <row r="75" spans="1:7" ht="15.75" thickTop="1" x14ac:dyDescent="0.25">
      <c r="A75" s="37"/>
      <c r="B75" s="19"/>
      <c r="C75" s="19"/>
      <c r="D75" s="19"/>
      <c r="E75" s="19"/>
      <c r="F75" s="19"/>
      <c r="G75" s="35"/>
    </row>
    <row r="76" spans="1:7" x14ac:dyDescent="0.25">
      <c r="A76" s="38" t="s">
        <v>15</v>
      </c>
      <c r="B76" s="22">
        <f t="shared" ref="B76:G76" si="35">B72/B65</f>
        <v>0.38442199999999999</v>
      </c>
      <c r="C76" s="22">
        <f t="shared" si="35"/>
        <v>0.33545666666666663</v>
      </c>
      <c r="D76" s="22">
        <f t="shared" si="35"/>
        <v>0.30048142857142851</v>
      </c>
      <c r="E76" s="22">
        <f t="shared" si="35"/>
        <v>0.27424999999999999</v>
      </c>
      <c r="F76" s="22">
        <f t="shared" si="35"/>
        <v>0.25384777777777778</v>
      </c>
      <c r="G76" s="43">
        <f t="shared" si="35"/>
        <v>0.23752599999999999</v>
      </c>
    </row>
    <row r="77" spans="1:7" ht="15.75" thickBot="1" x14ac:dyDescent="0.3">
      <c r="A77" s="39"/>
      <c r="B77" s="66"/>
      <c r="C77" s="66"/>
      <c r="D77" s="66"/>
      <c r="E77" s="66"/>
      <c r="F77" s="67"/>
      <c r="G77" s="68"/>
    </row>
    <row r="78" spans="1:7" ht="4.5" customHeight="1" thickBot="1" x14ac:dyDescent="0.3">
      <c r="A78" s="12"/>
      <c r="B78" s="12"/>
      <c r="C78" s="12"/>
      <c r="D78" s="12"/>
      <c r="E78" s="12"/>
      <c r="F78" s="53"/>
      <c r="G78" s="54"/>
    </row>
    <row r="79" spans="1:7" x14ac:dyDescent="0.25">
      <c r="A79" s="79" t="s">
        <v>68</v>
      </c>
      <c r="B79" s="69"/>
      <c r="C79" s="69"/>
      <c r="D79" s="69"/>
      <c r="E79" s="69"/>
      <c r="F79" s="69"/>
      <c r="G79" s="70"/>
    </row>
    <row r="80" spans="1:7" x14ac:dyDescent="0.25">
      <c r="A80" s="80"/>
      <c r="B80" s="55">
        <f t="shared" ref="B80:G80" si="36">AVERAGE(B76,B57,B38,B19)</f>
        <v>0.28961600000000004</v>
      </c>
      <c r="C80" s="55">
        <f t="shared" si="36"/>
        <v>0.25645166666666663</v>
      </c>
      <c r="D80" s="55">
        <f t="shared" si="36"/>
        <v>0.23276285714285716</v>
      </c>
      <c r="E80" s="55">
        <f t="shared" si="36"/>
        <v>0.21499625</v>
      </c>
      <c r="F80" s="55">
        <f t="shared" si="36"/>
        <v>0.20117777777777779</v>
      </c>
      <c r="G80" s="71">
        <f t="shared" si="36"/>
        <v>0.19012299999999999</v>
      </c>
    </row>
    <row r="81" spans="1:7" ht="15.75" thickBot="1" x14ac:dyDescent="0.3">
      <c r="A81" s="81"/>
      <c r="B81" s="72"/>
      <c r="C81" s="72"/>
      <c r="D81" s="72"/>
      <c r="E81" s="72"/>
      <c r="F81" s="72"/>
      <c r="G81" s="73"/>
    </row>
    <row r="82" spans="1:7" ht="3.75" customHeight="1" x14ac:dyDescent="0.25">
      <c r="A82" s="12"/>
      <c r="B82" s="12"/>
      <c r="C82" s="12"/>
      <c r="D82" s="12"/>
      <c r="E82" s="12"/>
      <c r="F82" s="12"/>
      <c r="G82" s="12"/>
    </row>
    <row r="83" spans="1:7" ht="3.75" customHeight="1" x14ac:dyDescent="0.25">
      <c r="A83" s="52"/>
      <c r="B83" s="52"/>
      <c r="C83" s="52"/>
      <c r="D83" s="52"/>
      <c r="E83" s="52"/>
      <c r="F83" s="52"/>
      <c r="G83" s="52"/>
    </row>
    <row r="84" spans="1:7" ht="13.5" customHeight="1" thickBot="1" x14ac:dyDescent="0.3">
      <c r="A84" s="52"/>
      <c r="B84" s="52"/>
      <c r="C84" s="52"/>
      <c r="D84" s="52"/>
      <c r="E84" s="52"/>
      <c r="F84" s="52"/>
      <c r="G84" s="52"/>
    </row>
    <row r="85" spans="1:7" x14ac:dyDescent="0.25">
      <c r="A85" s="56" t="s">
        <v>9</v>
      </c>
      <c r="B85" s="57"/>
      <c r="C85" s="57"/>
      <c r="D85" s="57"/>
      <c r="E85" s="57"/>
      <c r="F85" s="57"/>
      <c r="G85" s="58"/>
    </row>
    <row r="86" spans="1:7" x14ac:dyDescent="0.25">
      <c r="A86" s="59" t="s">
        <v>69</v>
      </c>
      <c r="B86" s="18"/>
      <c r="C86" s="18"/>
      <c r="D86" s="18"/>
      <c r="E86" s="18"/>
      <c r="F86" s="18"/>
      <c r="G86" s="60"/>
    </row>
    <row r="87" spans="1:7" x14ac:dyDescent="0.25">
      <c r="A87" s="59"/>
      <c r="B87" s="18"/>
      <c r="C87" s="18"/>
      <c r="D87" s="18"/>
      <c r="E87" s="18"/>
      <c r="F87" s="18"/>
      <c r="G87" s="61"/>
    </row>
    <row r="88" spans="1:7" x14ac:dyDescent="0.25">
      <c r="A88" s="62"/>
      <c r="B88" s="18"/>
      <c r="C88" s="18"/>
      <c r="D88" s="18"/>
      <c r="E88" s="18"/>
      <c r="F88" s="18"/>
      <c r="G88" s="63"/>
    </row>
    <row r="89" spans="1:7" x14ac:dyDescent="0.25">
      <c r="A89" s="34" t="s">
        <v>3</v>
      </c>
      <c r="B89" s="7">
        <v>50000</v>
      </c>
      <c r="C89" s="7">
        <v>60000</v>
      </c>
      <c r="D89" s="7">
        <v>70000</v>
      </c>
      <c r="E89" s="7">
        <v>80000</v>
      </c>
      <c r="F89" s="7">
        <v>90000</v>
      </c>
      <c r="G89" s="64">
        <v>100000</v>
      </c>
    </row>
    <row r="90" spans="1:7" x14ac:dyDescent="0.25">
      <c r="A90" s="36" t="s">
        <v>60</v>
      </c>
      <c r="B90" s="19">
        <f t="shared" ref="B90:G90" si="37">B89*0.0765</f>
        <v>3825</v>
      </c>
      <c r="C90" s="19">
        <f t="shared" si="37"/>
        <v>4590</v>
      </c>
      <c r="D90" s="19">
        <f t="shared" si="37"/>
        <v>5355</v>
      </c>
      <c r="E90" s="19">
        <f t="shared" si="37"/>
        <v>6120</v>
      </c>
      <c r="F90" s="19">
        <f t="shared" si="37"/>
        <v>6885</v>
      </c>
      <c r="G90" s="35">
        <f t="shared" si="37"/>
        <v>7650</v>
      </c>
    </row>
    <row r="91" spans="1:7" x14ac:dyDescent="0.25">
      <c r="A91" s="36" t="s">
        <v>61</v>
      </c>
      <c r="B91" s="19">
        <f t="shared" ref="B91:G91" si="38">IF(B89&gt;7000,7000*0.055,B89*0.055)</f>
        <v>385</v>
      </c>
      <c r="C91" s="19">
        <f t="shared" si="38"/>
        <v>385</v>
      </c>
      <c r="D91" s="19">
        <f t="shared" si="38"/>
        <v>385</v>
      </c>
      <c r="E91" s="19">
        <f t="shared" si="38"/>
        <v>385</v>
      </c>
      <c r="F91" s="19">
        <f t="shared" si="38"/>
        <v>385</v>
      </c>
      <c r="G91" s="35">
        <f t="shared" si="38"/>
        <v>385</v>
      </c>
    </row>
    <row r="92" spans="1:7" x14ac:dyDescent="0.25">
      <c r="A92" s="36" t="s">
        <v>1</v>
      </c>
      <c r="B92" s="19">
        <f t="shared" ref="B92:G92" si="39">B89*0.01</f>
        <v>500</v>
      </c>
      <c r="C92" s="19">
        <f t="shared" si="39"/>
        <v>600</v>
      </c>
      <c r="D92" s="19">
        <f t="shared" si="39"/>
        <v>700</v>
      </c>
      <c r="E92" s="19">
        <f t="shared" si="39"/>
        <v>800</v>
      </c>
      <c r="F92" s="19">
        <f t="shared" si="39"/>
        <v>900</v>
      </c>
      <c r="G92" s="35">
        <f t="shared" si="39"/>
        <v>1000</v>
      </c>
    </row>
    <row r="93" spans="1:7" x14ac:dyDescent="0.25">
      <c r="A93" s="36" t="s">
        <v>4</v>
      </c>
      <c r="B93" s="19">
        <f t="shared" ref="B93:F93" si="40">B89*0.000115*12+B89/12*0.00275*12</f>
        <v>206.5</v>
      </c>
      <c r="C93" s="19">
        <f t="shared" si="40"/>
        <v>247.8</v>
      </c>
      <c r="D93" s="19">
        <f t="shared" si="40"/>
        <v>289.09999999999997</v>
      </c>
      <c r="E93" s="19">
        <f t="shared" si="40"/>
        <v>330.4</v>
      </c>
      <c r="F93" s="19">
        <f t="shared" si="40"/>
        <v>371.7</v>
      </c>
      <c r="G93" s="35">
        <f>G89*0.000115*12+G89/12*0.00275*12</f>
        <v>413</v>
      </c>
    </row>
    <row r="94" spans="1:7" x14ac:dyDescent="0.25">
      <c r="A94" s="36" t="s">
        <v>7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  <c r="G94" s="42">
        <v>0</v>
      </c>
    </row>
    <row r="95" spans="1:7" x14ac:dyDescent="0.25">
      <c r="A95" s="36" t="s">
        <v>8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  <c r="G95" s="42">
        <v>0</v>
      </c>
    </row>
    <row r="96" spans="1:7" x14ac:dyDescent="0.25">
      <c r="A96" s="34" t="s">
        <v>5</v>
      </c>
      <c r="B96" s="10">
        <f t="shared" ref="B96:G96" si="41">SUM(B90:B95)</f>
        <v>4916.5</v>
      </c>
      <c r="C96" s="10">
        <f t="shared" si="41"/>
        <v>5822.8</v>
      </c>
      <c r="D96" s="10">
        <f t="shared" si="41"/>
        <v>6729.1</v>
      </c>
      <c r="E96" s="10">
        <f t="shared" si="41"/>
        <v>7635.4</v>
      </c>
      <c r="F96" s="10">
        <f t="shared" si="41"/>
        <v>8541.7000000000007</v>
      </c>
      <c r="G96" s="41">
        <f t="shared" si="41"/>
        <v>9448</v>
      </c>
    </row>
    <row r="97" spans="1:7" x14ac:dyDescent="0.25">
      <c r="A97" s="37"/>
      <c r="B97" s="19"/>
      <c r="C97" s="19"/>
      <c r="D97" s="19"/>
      <c r="E97" s="19"/>
      <c r="F97" s="19"/>
      <c r="G97" s="35"/>
    </row>
    <row r="98" spans="1:7" ht="15.75" thickBot="1" x14ac:dyDescent="0.3">
      <c r="A98" s="34" t="s">
        <v>2</v>
      </c>
      <c r="B98" s="11">
        <f t="shared" ref="B98:G98" si="42">+B96+B89</f>
        <v>54916.5</v>
      </c>
      <c r="C98" s="11">
        <f t="shared" si="42"/>
        <v>65822.8</v>
      </c>
      <c r="D98" s="11">
        <f t="shared" si="42"/>
        <v>76729.100000000006</v>
      </c>
      <c r="E98" s="11">
        <f t="shared" si="42"/>
        <v>87635.4</v>
      </c>
      <c r="F98" s="11">
        <f t="shared" si="42"/>
        <v>98541.7</v>
      </c>
      <c r="G98" s="65">
        <f t="shared" si="42"/>
        <v>109448</v>
      </c>
    </row>
    <row r="99" spans="1:7" ht="15.75" thickTop="1" x14ac:dyDescent="0.25">
      <c r="A99" s="37"/>
      <c r="B99" s="19"/>
      <c r="C99" s="19"/>
      <c r="D99" s="19"/>
      <c r="E99" s="19"/>
      <c r="F99" s="19"/>
      <c r="G99" s="35"/>
    </row>
    <row r="100" spans="1:7" x14ac:dyDescent="0.25">
      <c r="A100" s="38" t="s">
        <v>15</v>
      </c>
      <c r="B100" s="22">
        <f t="shared" ref="B100:G100" si="43">B96/B89</f>
        <v>9.8330000000000001E-2</v>
      </c>
      <c r="C100" s="22">
        <f t="shared" si="43"/>
        <v>9.704666666666667E-2</v>
      </c>
      <c r="D100" s="22">
        <f t="shared" si="43"/>
        <v>9.6130000000000007E-2</v>
      </c>
      <c r="E100" s="22">
        <f t="shared" si="43"/>
        <v>9.54425E-2</v>
      </c>
      <c r="F100" s="22">
        <f t="shared" si="43"/>
        <v>9.4907777777777785E-2</v>
      </c>
      <c r="G100" s="43">
        <f t="shared" si="43"/>
        <v>9.4479999999999995E-2</v>
      </c>
    </row>
    <row r="101" spans="1:7" ht="15.75" thickBot="1" x14ac:dyDescent="0.3">
      <c r="A101" s="39"/>
      <c r="B101" s="66"/>
      <c r="C101" s="66"/>
      <c r="D101" s="66"/>
      <c r="E101" s="66"/>
      <c r="F101" s="67"/>
      <c r="G101" s="68"/>
    </row>
  </sheetData>
  <sheetProtection sheet="1" objects="1" scenarios="1"/>
  <mergeCells count="1">
    <mergeCell ref="A79:A81"/>
  </mergeCells>
  <pageMargins left="0.7" right="0.7" top="0.75" bottom="0.75" header="0.3" footer="0.3"/>
  <pageSetup paperSize="5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zoomScale="75" zoomScaleNormal="75" workbookViewId="0">
      <selection activeCell="B12" sqref="B12"/>
    </sheetView>
  </sheetViews>
  <sheetFormatPr defaultRowHeight="15" x14ac:dyDescent="0.25"/>
  <cols>
    <col min="1" max="1" width="29.85546875" customWidth="1"/>
    <col min="2" max="7" width="13.42578125" customWidth="1"/>
    <col min="8" max="8" width="1.7109375" style="12" customWidth="1"/>
    <col min="9" max="9" width="28.28515625" customWidth="1"/>
    <col min="10" max="15" width="11.42578125" customWidth="1"/>
    <col min="16" max="16" width="1.85546875" style="12" customWidth="1"/>
    <col min="17" max="17" width="27.85546875" customWidth="1"/>
    <col min="23" max="23" width="12.140625" customWidth="1"/>
    <col min="24" max="24" width="1.42578125" style="12" customWidth="1"/>
    <col min="25" max="25" width="28.7109375" customWidth="1"/>
  </cols>
  <sheetData>
    <row r="1" spans="1:31" ht="18.75" x14ac:dyDescent="0.3">
      <c r="A1" s="2" t="s">
        <v>19</v>
      </c>
    </row>
    <row r="2" spans="1:31" ht="18.75" x14ac:dyDescent="0.3">
      <c r="A2" s="2"/>
    </row>
    <row r="3" spans="1:31" x14ac:dyDescent="0.25">
      <c r="A3" s="13" t="s">
        <v>9</v>
      </c>
      <c r="I3" s="13" t="s">
        <v>9</v>
      </c>
      <c r="Q3" s="13" t="s">
        <v>9</v>
      </c>
      <c r="Y3" s="13" t="s">
        <v>9</v>
      </c>
    </row>
    <row r="4" spans="1:31" x14ac:dyDescent="0.25">
      <c r="A4" s="13" t="s">
        <v>10</v>
      </c>
      <c r="I4" s="13" t="s">
        <v>12</v>
      </c>
      <c r="Q4" s="13" t="s">
        <v>10</v>
      </c>
      <c r="Y4" s="13" t="s">
        <v>12</v>
      </c>
    </row>
    <row r="5" spans="1:31" x14ac:dyDescent="0.25">
      <c r="A5" s="13" t="s">
        <v>11</v>
      </c>
      <c r="I5" s="13" t="s">
        <v>11</v>
      </c>
      <c r="Q5" s="13" t="s">
        <v>20</v>
      </c>
      <c r="Y5" s="13" t="s">
        <v>20</v>
      </c>
    </row>
    <row r="6" spans="1:31" x14ac:dyDescent="0.25">
      <c r="A6" s="13" t="s">
        <v>17</v>
      </c>
      <c r="I6" s="13" t="s">
        <v>17</v>
      </c>
      <c r="Q6" s="13"/>
      <c r="Y6" s="13"/>
    </row>
    <row r="7" spans="1:31" x14ac:dyDescent="0.25">
      <c r="A7" s="6"/>
      <c r="I7" s="6"/>
      <c r="Q7" s="6"/>
      <c r="Y7" s="6"/>
    </row>
    <row r="8" spans="1:31" x14ac:dyDescent="0.25">
      <c r="A8" s="3" t="s">
        <v>3</v>
      </c>
      <c r="B8" s="7">
        <v>50000</v>
      </c>
      <c r="C8" s="7">
        <v>60000</v>
      </c>
      <c r="D8" s="7">
        <v>70000</v>
      </c>
      <c r="E8" s="7">
        <v>80000</v>
      </c>
      <c r="F8" s="7">
        <v>90000</v>
      </c>
      <c r="G8" s="7">
        <v>100000</v>
      </c>
      <c r="I8" s="3" t="s">
        <v>3</v>
      </c>
      <c r="J8" s="7">
        <v>50000</v>
      </c>
      <c r="K8" s="7">
        <v>60000</v>
      </c>
      <c r="L8" s="7">
        <v>70000</v>
      </c>
      <c r="M8" s="7">
        <v>80000</v>
      </c>
      <c r="N8" s="7">
        <v>90000</v>
      </c>
      <c r="O8" s="7">
        <v>100000</v>
      </c>
      <c r="Q8" s="3" t="s">
        <v>3</v>
      </c>
      <c r="R8" s="7">
        <v>50000</v>
      </c>
      <c r="S8" s="7">
        <v>60000</v>
      </c>
      <c r="T8" s="7">
        <v>70000</v>
      </c>
      <c r="U8" s="7">
        <v>80000</v>
      </c>
      <c r="V8" s="7">
        <v>90000</v>
      </c>
      <c r="W8" s="7">
        <v>100000</v>
      </c>
      <c r="Y8" s="3" t="s">
        <v>3</v>
      </c>
      <c r="Z8" s="7">
        <v>50000</v>
      </c>
      <c r="AA8" s="7">
        <v>60000</v>
      </c>
      <c r="AB8" s="7">
        <v>70000</v>
      </c>
      <c r="AC8" s="7">
        <v>80000</v>
      </c>
      <c r="AD8" s="7">
        <v>90000</v>
      </c>
      <c r="AE8" s="7">
        <v>100000</v>
      </c>
    </row>
    <row r="9" spans="1:31" x14ac:dyDescent="0.25">
      <c r="A9" s="1" t="s">
        <v>0</v>
      </c>
      <c r="B9" s="8">
        <f t="shared" ref="B9:G9" si="0">B8*0.0765</f>
        <v>3825</v>
      </c>
      <c r="C9" s="8">
        <f t="shared" si="0"/>
        <v>4590</v>
      </c>
      <c r="D9" s="8">
        <f t="shared" si="0"/>
        <v>5355</v>
      </c>
      <c r="E9" s="8">
        <f t="shared" si="0"/>
        <v>6120</v>
      </c>
      <c r="F9" s="8">
        <f t="shared" si="0"/>
        <v>6885</v>
      </c>
      <c r="G9" s="8">
        <f t="shared" si="0"/>
        <v>7650</v>
      </c>
      <c r="I9" s="1" t="s">
        <v>0</v>
      </c>
      <c r="J9" s="8">
        <f t="shared" ref="J9:O9" si="1">J8*0.0765</f>
        <v>3825</v>
      </c>
      <c r="K9" s="8">
        <f t="shared" si="1"/>
        <v>4590</v>
      </c>
      <c r="L9" s="8">
        <f t="shared" si="1"/>
        <v>5355</v>
      </c>
      <c r="M9" s="8">
        <f t="shared" si="1"/>
        <v>6120</v>
      </c>
      <c r="N9" s="8">
        <f t="shared" si="1"/>
        <v>6885</v>
      </c>
      <c r="O9" s="8">
        <f t="shared" si="1"/>
        <v>7650</v>
      </c>
      <c r="Q9" s="1" t="s">
        <v>0</v>
      </c>
      <c r="R9" s="8">
        <f t="shared" ref="R9" si="2">R8*0.0765</f>
        <v>3825</v>
      </c>
      <c r="S9" s="8">
        <f t="shared" ref="S9" si="3">S8*0.0765</f>
        <v>4590</v>
      </c>
      <c r="T9" s="8">
        <f t="shared" ref="T9" si="4">T8*0.0765</f>
        <v>5355</v>
      </c>
      <c r="U9" s="8">
        <f t="shared" ref="U9" si="5">U8*0.0765</f>
        <v>6120</v>
      </c>
      <c r="V9" s="8">
        <f t="shared" ref="V9" si="6">V8*0.0765</f>
        <v>6885</v>
      </c>
      <c r="W9" s="8">
        <f t="shared" ref="W9" si="7">W8*0.0765</f>
        <v>7650</v>
      </c>
      <c r="Y9" s="1" t="s">
        <v>0</v>
      </c>
      <c r="Z9" s="8">
        <f t="shared" ref="Z9" si="8">Z8*0.0765</f>
        <v>3825</v>
      </c>
      <c r="AA9" s="8">
        <f t="shared" ref="AA9" si="9">AA8*0.0765</f>
        <v>4590</v>
      </c>
      <c r="AB9" s="8">
        <f t="shared" ref="AB9" si="10">AB8*0.0765</f>
        <v>5355</v>
      </c>
      <c r="AC9" s="8">
        <f t="shared" ref="AC9" si="11">AC8*0.0765</f>
        <v>6120</v>
      </c>
      <c r="AD9" s="8">
        <f t="shared" ref="AD9" si="12">AD8*0.0765</f>
        <v>6885</v>
      </c>
      <c r="AE9" s="8">
        <f t="shared" ref="AE9" si="13">AE8*0.0765</f>
        <v>7650</v>
      </c>
    </row>
    <row r="10" spans="1:31" x14ac:dyDescent="0.25">
      <c r="A10" s="1" t="s">
        <v>6</v>
      </c>
      <c r="B10" s="8">
        <f t="shared" ref="B10:G10" si="14">IF(B8&gt;7000,7000*0.055,B8*0.055)</f>
        <v>385</v>
      </c>
      <c r="C10" s="8">
        <f t="shared" si="14"/>
        <v>385</v>
      </c>
      <c r="D10" s="8">
        <f t="shared" si="14"/>
        <v>385</v>
      </c>
      <c r="E10" s="8">
        <f t="shared" si="14"/>
        <v>385</v>
      </c>
      <c r="F10" s="8">
        <f t="shared" si="14"/>
        <v>385</v>
      </c>
      <c r="G10" s="8">
        <f t="shared" si="14"/>
        <v>385</v>
      </c>
      <c r="I10" s="1" t="s">
        <v>6</v>
      </c>
      <c r="J10" s="8">
        <f t="shared" ref="J10:O10" si="15">IF(J8&gt;7000,7000*0.055,J8*0.055)</f>
        <v>385</v>
      </c>
      <c r="K10" s="8">
        <f t="shared" si="15"/>
        <v>385</v>
      </c>
      <c r="L10" s="8">
        <f t="shared" si="15"/>
        <v>385</v>
      </c>
      <c r="M10" s="8">
        <f t="shared" si="15"/>
        <v>385</v>
      </c>
      <c r="N10" s="8">
        <f t="shared" si="15"/>
        <v>385</v>
      </c>
      <c r="O10" s="8">
        <f t="shared" si="15"/>
        <v>385</v>
      </c>
      <c r="Q10" s="1" t="s">
        <v>6</v>
      </c>
      <c r="R10" s="8">
        <f t="shared" ref="R10:W10" si="16">IF(R8&gt;7000,7000*0.055,R8*0.055)</f>
        <v>385</v>
      </c>
      <c r="S10" s="8">
        <f t="shared" si="16"/>
        <v>385</v>
      </c>
      <c r="T10" s="8">
        <f t="shared" si="16"/>
        <v>385</v>
      </c>
      <c r="U10" s="8">
        <f t="shared" si="16"/>
        <v>385</v>
      </c>
      <c r="V10" s="8">
        <f t="shared" si="16"/>
        <v>385</v>
      </c>
      <c r="W10" s="8">
        <f t="shared" si="16"/>
        <v>385</v>
      </c>
      <c r="Y10" s="1" t="s">
        <v>6</v>
      </c>
      <c r="Z10" s="8">
        <f t="shared" ref="Z10:AE10" si="17">IF(Z8&gt;7000,7000*0.055,Z8*0.055)</f>
        <v>385</v>
      </c>
      <c r="AA10" s="8">
        <f t="shared" si="17"/>
        <v>385</v>
      </c>
      <c r="AB10" s="8">
        <f t="shared" si="17"/>
        <v>385</v>
      </c>
      <c r="AC10" s="8">
        <f t="shared" si="17"/>
        <v>385</v>
      </c>
      <c r="AD10" s="8">
        <f t="shared" si="17"/>
        <v>385</v>
      </c>
      <c r="AE10" s="8">
        <f t="shared" si="17"/>
        <v>385</v>
      </c>
    </row>
    <row r="11" spans="1:31" x14ac:dyDescent="0.25">
      <c r="A11" s="1" t="s">
        <v>1</v>
      </c>
      <c r="B11" s="8">
        <f t="shared" ref="B11:G11" si="18">B8*0.01</f>
        <v>500</v>
      </c>
      <c r="C11" s="8">
        <f t="shared" si="18"/>
        <v>600</v>
      </c>
      <c r="D11" s="8">
        <f t="shared" si="18"/>
        <v>700</v>
      </c>
      <c r="E11" s="8">
        <f t="shared" si="18"/>
        <v>800</v>
      </c>
      <c r="F11" s="8">
        <f t="shared" si="18"/>
        <v>900</v>
      </c>
      <c r="G11" s="8">
        <f t="shared" si="18"/>
        <v>1000</v>
      </c>
      <c r="I11" s="1" t="s">
        <v>1</v>
      </c>
      <c r="J11" s="8">
        <f t="shared" ref="J11:O11" si="19">J8*0.01</f>
        <v>500</v>
      </c>
      <c r="K11" s="8">
        <f t="shared" si="19"/>
        <v>600</v>
      </c>
      <c r="L11" s="8">
        <f t="shared" si="19"/>
        <v>700</v>
      </c>
      <c r="M11" s="8">
        <f t="shared" si="19"/>
        <v>800</v>
      </c>
      <c r="N11" s="8">
        <f t="shared" si="19"/>
        <v>900</v>
      </c>
      <c r="O11" s="8">
        <f t="shared" si="19"/>
        <v>1000</v>
      </c>
      <c r="Q11" s="1" t="s">
        <v>1</v>
      </c>
      <c r="R11" s="8">
        <f t="shared" ref="R11:W11" si="20">R8*0.01</f>
        <v>500</v>
      </c>
      <c r="S11" s="8">
        <f t="shared" si="20"/>
        <v>600</v>
      </c>
      <c r="T11" s="8">
        <f t="shared" si="20"/>
        <v>700</v>
      </c>
      <c r="U11" s="8">
        <f t="shared" si="20"/>
        <v>800</v>
      </c>
      <c r="V11" s="8">
        <f t="shared" si="20"/>
        <v>900</v>
      </c>
      <c r="W11" s="8">
        <f t="shared" si="20"/>
        <v>1000</v>
      </c>
      <c r="Y11" s="1" t="s">
        <v>1</v>
      </c>
      <c r="Z11" s="8">
        <f t="shared" ref="Z11:AE11" si="21">Z8*0.01</f>
        <v>500</v>
      </c>
      <c r="AA11" s="8">
        <f t="shared" si="21"/>
        <v>600</v>
      </c>
      <c r="AB11" s="8">
        <f t="shared" si="21"/>
        <v>700</v>
      </c>
      <c r="AC11" s="8">
        <f t="shared" si="21"/>
        <v>800</v>
      </c>
      <c r="AD11" s="8">
        <f t="shared" si="21"/>
        <v>900</v>
      </c>
      <c r="AE11" s="8">
        <f t="shared" si="21"/>
        <v>1000</v>
      </c>
    </row>
    <row r="12" spans="1:31" x14ac:dyDescent="0.25">
      <c r="A12" s="1" t="s">
        <v>4</v>
      </c>
      <c r="B12" s="8">
        <f t="shared" ref="B12:G12" si="22">B8*0.00263</f>
        <v>131.5</v>
      </c>
      <c r="C12" s="8">
        <f t="shared" si="22"/>
        <v>157.80000000000001</v>
      </c>
      <c r="D12" s="8">
        <f t="shared" si="22"/>
        <v>184.1</v>
      </c>
      <c r="E12" s="8">
        <f t="shared" si="22"/>
        <v>210.4</v>
      </c>
      <c r="F12" s="8">
        <f t="shared" si="22"/>
        <v>236.7</v>
      </c>
      <c r="G12" s="8">
        <f t="shared" si="22"/>
        <v>263</v>
      </c>
      <c r="I12" s="1" t="s">
        <v>4</v>
      </c>
      <c r="J12" s="8">
        <f t="shared" ref="J12:O12" si="23">J8*0.00263</f>
        <v>131.5</v>
      </c>
      <c r="K12" s="8">
        <f t="shared" si="23"/>
        <v>157.80000000000001</v>
      </c>
      <c r="L12" s="8">
        <f t="shared" si="23"/>
        <v>184.1</v>
      </c>
      <c r="M12" s="8">
        <f t="shared" si="23"/>
        <v>210.4</v>
      </c>
      <c r="N12" s="8">
        <f t="shared" si="23"/>
        <v>236.7</v>
      </c>
      <c r="O12" s="8">
        <f t="shared" si="23"/>
        <v>263</v>
      </c>
      <c r="Q12" s="1" t="s">
        <v>4</v>
      </c>
      <c r="R12" s="8">
        <f t="shared" ref="R12:W12" si="24">R8*0.00263</f>
        <v>131.5</v>
      </c>
      <c r="S12" s="8">
        <f t="shared" si="24"/>
        <v>157.80000000000001</v>
      </c>
      <c r="T12" s="8">
        <f t="shared" si="24"/>
        <v>184.1</v>
      </c>
      <c r="U12" s="8">
        <f t="shared" si="24"/>
        <v>210.4</v>
      </c>
      <c r="V12" s="8">
        <f t="shared" si="24"/>
        <v>236.7</v>
      </c>
      <c r="W12" s="8">
        <f t="shared" si="24"/>
        <v>263</v>
      </c>
      <c r="Y12" s="1" t="s">
        <v>4</v>
      </c>
      <c r="Z12" s="8">
        <f t="shared" ref="Z12:AE12" si="25">Z8*0.00263</f>
        <v>131.5</v>
      </c>
      <c r="AA12" s="8">
        <f t="shared" si="25"/>
        <v>157.80000000000001</v>
      </c>
      <c r="AB12" s="8">
        <f t="shared" si="25"/>
        <v>184.1</v>
      </c>
      <c r="AC12" s="8">
        <f t="shared" si="25"/>
        <v>210.4</v>
      </c>
      <c r="AD12" s="8">
        <f t="shared" si="25"/>
        <v>236.7</v>
      </c>
      <c r="AE12" s="8">
        <f t="shared" si="25"/>
        <v>263</v>
      </c>
    </row>
    <row r="13" spans="1:31" x14ac:dyDescent="0.25">
      <c r="A13" s="1" t="s">
        <v>7</v>
      </c>
      <c r="B13" s="9">
        <f t="shared" ref="B13:G13" si="26">569.88*12</f>
        <v>6838.5599999999995</v>
      </c>
      <c r="C13" s="9">
        <f t="shared" si="26"/>
        <v>6838.5599999999995</v>
      </c>
      <c r="D13" s="9">
        <f t="shared" si="26"/>
        <v>6838.5599999999995</v>
      </c>
      <c r="E13" s="9">
        <f t="shared" si="26"/>
        <v>6838.5599999999995</v>
      </c>
      <c r="F13" s="9">
        <f t="shared" si="26"/>
        <v>6838.5599999999995</v>
      </c>
      <c r="G13" s="9">
        <f t="shared" si="26"/>
        <v>6838.5599999999995</v>
      </c>
      <c r="I13" s="1" t="s">
        <v>7</v>
      </c>
      <c r="J13" s="9">
        <f t="shared" ref="J13:O13" si="27">569.88*12</f>
        <v>6838.5599999999995</v>
      </c>
      <c r="K13" s="9">
        <f t="shared" si="27"/>
        <v>6838.5599999999995</v>
      </c>
      <c r="L13" s="9">
        <f t="shared" si="27"/>
        <v>6838.5599999999995</v>
      </c>
      <c r="M13" s="9">
        <f t="shared" si="27"/>
        <v>6838.5599999999995</v>
      </c>
      <c r="N13" s="9">
        <f t="shared" si="27"/>
        <v>6838.5599999999995</v>
      </c>
      <c r="O13" s="9">
        <f t="shared" si="27"/>
        <v>6838.5599999999995</v>
      </c>
      <c r="Q13" s="1" t="s">
        <v>7</v>
      </c>
      <c r="R13" s="9"/>
      <c r="S13" s="9"/>
      <c r="T13" s="9"/>
      <c r="U13" s="9"/>
      <c r="V13" s="9"/>
      <c r="W13" s="9"/>
      <c r="Y13" s="1" t="s">
        <v>7</v>
      </c>
      <c r="Z13" s="9"/>
      <c r="AA13" s="9"/>
      <c r="AB13" s="9"/>
      <c r="AC13" s="9"/>
      <c r="AD13" s="9"/>
      <c r="AE13" s="9"/>
    </row>
    <row r="14" spans="1:31" x14ac:dyDescent="0.25">
      <c r="A14" s="1" t="s">
        <v>8</v>
      </c>
      <c r="B14" s="9">
        <f t="shared" ref="B14:G14" si="28">16.74*12</f>
        <v>200.88</v>
      </c>
      <c r="C14" s="9">
        <f t="shared" si="28"/>
        <v>200.88</v>
      </c>
      <c r="D14" s="9">
        <f t="shared" si="28"/>
        <v>200.88</v>
      </c>
      <c r="E14" s="9">
        <f t="shared" si="28"/>
        <v>200.88</v>
      </c>
      <c r="F14" s="9">
        <f t="shared" si="28"/>
        <v>200.88</v>
      </c>
      <c r="G14" s="9">
        <f t="shared" si="28"/>
        <v>200.88</v>
      </c>
      <c r="I14" s="1" t="s">
        <v>8</v>
      </c>
      <c r="J14" s="9">
        <f t="shared" ref="J14:O14" si="29">16.74*12</f>
        <v>200.88</v>
      </c>
      <c r="K14" s="9">
        <f t="shared" si="29"/>
        <v>200.88</v>
      </c>
      <c r="L14" s="9">
        <f t="shared" si="29"/>
        <v>200.88</v>
      </c>
      <c r="M14" s="9">
        <f t="shared" si="29"/>
        <v>200.88</v>
      </c>
      <c r="N14" s="9">
        <f t="shared" si="29"/>
        <v>200.88</v>
      </c>
      <c r="O14" s="9">
        <f t="shared" si="29"/>
        <v>200.88</v>
      </c>
      <c r="Q14" s="1" t="s">
        <v>8</v>
      </c>
      <c r="R14" s="9"/>
      <c r="S14" s="9"/>
      <c r="T14" s="9"/>
      <c r="U14" s="9"/>
      <c r="V14" s="9"/>
      <c r="W14" s="9"/>
      <c r="Y14" s="1" t="s">
        <v>8</v>
      </c>
      <c r="Z14" s="9"/>
      <c r="AA14" s="9"/>
      <c r="AB14" s="9"/>
      <c r="AC14" s="9"/>
      <c r="AD14" s="9"/>
      <c r="AE14" s="9"/>
    </row>
    <row r="15" spans="1:31" x14ac:dyDescent="0.25">
      <c r="A15" s="3" t="s">
        <v>5</v>
      </c>
      <c r="B15" s="10">
        <f t="shared" ref="B15:G15" si="30">SUM(B9:B14)</f>
        <v>11880.939999999999</v>
      </c>
      <c r="C15" s="10">
        <f t="shared" si="30"/>
        <v>12772.24</v>
      </c>
      <c r="D15" s="10">
        <f t="shared" si="30"/>
        <v>13663.539999999999</v>
      </c>
      <c r="E15" s="10">
        <f t="shared" si="30"/>
        <v>14554.839999999998</v>
      </c>
      <c r="F15" s="10">
        <f t="shared" si="30"/>
        <v>15446.14</v>
      </c>
      <c r="G15" s="10">
        <f t="shared" si="30"/>
        <v>16337.439999999999</v>
      </c>
      <c r="I15" s="1" t="s">
        <v>14</v>
      </c>
      <c r="J15" s="9">
        <f>J8*0.03</f>
        <v>1500</v>
      </c>
      <c r="K15" s="9">
        <f t="shared" ref="K15:O15" si="31">K8*0.03</f>
        <v>1800</v>
      </c>
      <c r="L15" s="9">
        <f t="shared" si="31"/>
        <v>2100</v>
      </c>
      <c r="M15" s="9">
        <f t="shared" si="31"/>
        <v>2400</v>
      </c>
      <c r="N15" s="9">
        <f t="shared" si="31"/>
        <v>2700</v>
      </c>
      <c r="O15" s="9">
        <f t="shared" si="31"/>
        <v>3000</v>
      </c>
      <c r="Q15" s="3" t="s">
        <v>5</v>
      </c>
      <c r="R15" s="10">
        <f t="shared" ref="R15" si="32">SUM(R9:R14)</f>
        <v>4841.5</v>
      </c>
      <c r="S15" s="10">
        <f t="shared" ref="S15" si="33">SUM(S9:S14)</f>
        <v>5732.8</v>
      </c>
      <c r="T15" s="10">
        <f t="shared" ref="T15" si="34">SUM(T9:T14)</f>
        <v>6624.1</v>
      </c>
      <c r="U15" s="10">
        <f t="shared" ref="U15" si="35">SUM(U9:U14)</f>
        <v>7515.4</v>
      </c>
      <c r="V15" s="10">
        <f t="shared" ref="V15" si="36">SUM(V9:V14)</f>
        <v>8406.7000000000007</v>
      </c>
      <c r="W15" s="10">
        <f t="shared" ref="W15" si="37">SUM(W9:W14)</f>
        <v>9298</v>
      </c>
      <c r="Y15" s="1" t="s">
        <v>14</v>
      </c>
      <c r="Z15" s="9">
        <f>Z8*0.03</f>
        <v>1500</v>
      </c>
      <c r="AA15" s="9">
        <f t="shared" ref="AA15:AE15" si="38">AA8*0.03</f>
        <v>1800</v>
      </c>
      <c r="AB15" s="9">
        <f t="shared" si="38"/>
        <v>2100</v>
      </c>
      <c r="AC15" s="9">
        <f t="shared" si="38"/>
        <v>2400</v>
      </c>
      <c r="AD15" s="9">
        <f t="shared" si="38"/>
        <v>2700</v>
      </c>
      <c r="AE15" s="9">
        <f t="shared" si="38"/>
        <v>3000</v>
      </c>
    </row>
    <row r="16" spans="1:31" ht="15" customHeight="1" x14ac:dyDescent="0.25">
      <c r="B16" s="8"/>
      <c r="C16" s="8"/>
      <c r="D16" s="8"/>
      <c r="E16" s="8"/>
      <c r="F16" s="8"/>
      <c r="G16" s="8"/>
      <c r="I16" s="1" t="s">
        <v>13</v>
      </c>
      <c r="J16" s="9">
        <f>+J8*0.05</f>
        <v>2500</v>
      </c>
      <c r="K16" s="9">
        <f t="shared" ref="K16:O16" si="39">+K8*0.05</f>
        <v>3000</v>
      </c>
      <c r="L16" s="9">
        <f t="shared" si="39"/>
        <v>3500</v>
      </c>
      <c r="M16" s="9">
        <f t="shared" si="39"/>
        <v>4000</v>
      </c>
      <c r="N16" s="9">
        <f t="shared" si="39"/>
        <v>4500</v>
      </c>
      <c r="O16" s="9">
        <f t="shared" si="39"/>
        <v>5000</v>
      </c>
      <c r="R16" s="8"/>
      <c r="S16" s="8"/>
      <c r="T16" s="8"/>
      <c r="U16" s="8"/>
      <c r="V16" s="8"/>
      <c r="W16" s="8"/>
      <c r="Y16" s="1" t="s">
        <v>13</v>
      </c>
      <c r="Z16" s="9">
        <f>+Z8*0.05</f>
        <v>2500</v>
      </c>
      <c r="AA16" s="9">
        <f t="shared" ref="AA16:AE16" si="40">+AA8*0.05</f>
        <v>3000</v>
      </c>
      <c r="AB16" s="9">
        <f t="shared" si="40"/>
        <v>3500</v>
      </c>
      <c r="AC16" s="9">
        <f t="shared" si="40"/>
        <v>4000</v>
      </c>
      <c r="AD16" s="9">
        <f t="shared" si="40"/>
        <v>4500</v>
      </c>
      <c r="AE16" s="9">
        <f t="shared" si="40"/>
        <v>5000</v>
      </c>
    </row>
    <row r="17" spans="1:31" ht="15.75" thickBot="1" x14ac:dyDescent="0.3">
      <c r="A17" s="3" t="s">
        <v>2</v>
      </c>
      <c r="B17" s="11">
        <f t="shared" ref="B17:G17" si="41">+B15+B8</f>
        <v>61880.94</v>
      </c>
      <c r="C17" s="11">
        <f t="shared" si="41"/>
        <v>72772.240000000005</v>
      </c>
      <c r="D17" s="11">
        <f t="shared" si="41"/>
        <v>83663.539999999994</v>
      </c>
      <c r="E17" s="11">
        <f t="shared" si="41"/>
        <v>94554.84</v>
      </c>
      <c r="F17" s="11">
        <f t="shared" si="41"/>
        <v>105446.14</v>
      </c>
      <c r="G17" s="11">
        <f t="shared" si="41"/>
        <v>116337.44</v>
      </c>
      <c r="I17" s="3" t="s">
        <v>5</v>
      </c>
      <c r="J17" s="10">
        <f>SUM(J9:J16)</f>
        <v>15880.939999999999</v>
      </c>
      <c r="K17" s="10">
        <f t="shared" ref="K17:O17" si="42">SUM(K9:K16)</f>
        <v>17572.239999999998</v>
      </c>
      <c r="L17" s="10">
        <f t="shared" si="42"/>
        <v>19263.54</v>
      </c>
      <c r="M17" s="10">
        <f t="shared" si="42"/>
        <v>20954.839999999997</v>
      </c>
      <c r="N17" s="10">
        <f t="shared" si="42"/>
        <v>22646.14</v>
      </c>
      <c r="O17" s="10">
        <f t="shared" si="42"/>
        <v>24337.439999999999</v>
      </c>
      <c r="Q17" s="3" t="s">
        <v>2</v>
      </c>
      <c r="R17" s="11">
        <f t="shared" ref="R17:W17" si="43">+R15+R8</f>
        <v>54841.5</v>
      </c>
      <c r="S17" s="11">
        <f t="shared" si="43"/>
        <v>65732.800000000003</v>
      </c>
      <c r="T17" s="11">
        <f t="shared" si="43"/>
        <v>76624.100000000006</v>
      </c>
      <c r="U17" s="11">
        <f t="shared" si="43"/>
        <v>87515.4</v>
      </c>
      <c r="V17" s="11">
        <f t="shared" si="43"/>
        <v>98406.7</v>
      </c>
      <c r="W17" s="11">
        <f t="shared" si="43"/>
        <v>109298</v>
      </c>
      <c r="Y17" s="3" t="s">
        <v>5</v>
      </c>
      <c r="Z17" s="10">
        <f>SUM(Z9:Z16)</f>
        <v>8841.5</v>
      </c>
      <c r="AA17" s="10">
        <f t="shared" ref="AA17:AE17" si="44">SUM(AA9:AA16)</f>
        <v>10532.8</v>
      </c>
      <c r="AB17" s="10">
        <f t="shared" si="44"/>
        <v>12224.1</v>
      </c>
      <c r="AC17" s="10">
        <f t="shared" si="44"/>
        <v>13915.4</v>
      </c>
      <c r="AD17" s="10">
        <f t="shared" si="44"/>
        <v>15606.7</v>
      </c>
      <c r="AE17" s="10">
        <f t="shared" si="44"/>
        <v>17298</v>
      </c>
    </row>
    <row r="18" spans="1:31" ht="15.75" thickTop="1" x14ac:dyDescent="0.25">
      <c r="B18" s="8"/>
      <c r="C18" s="8"/>
      <c r="D18" s="8"/>
      <c r="E18" s="8"/>
      <c r="F18" s="8"/>
      <c r="G18" s="8"/>
      <c r="J18" s="8"/>
      <c r="K18" s="8"/>
      <c r="L18" s="8"/>
      <c r="M18" s="8"/>
      <c r="N18" s="8"/>
      <c r="O18" s="8"/>
      <c r="R18" s="8"/>
      <c r="S18" s="8"/>
      <c r="T18" s="8"/>
      <c r="U18" s="8"/>
      <c r="V18" s="8"/>
      <c r="W18" s="8"/>
      <c r="Z18" s="8"/>
      <c r="AA18" s="8"/>
      <c r="AB18" s="8"/>
      <c r="AC18" s="8"/>
      <c r="AD18" s="8"/>
      <c r="AE18" s="8"/>
    </row>
    <row r="19" spans="1:31" ht="30.75" thickBot="1" x14ac:dyDescent="0.3">
      <c r="A19" s="4" t="s">
        <v>15</v>
      </c>
      <c r="B19" s="5">
        <f t="shared" ref="B19:G19" si="45">B15/B8</f>
        <v>0.23761879999999996</v>
      </c>
      <c r="C19" s="5">
        <f t="shared" si="45"/>
        <v>0.21287066666666665</v>
      </c>
      <c r="D19" s="5">
        <f t="shared" si="45"/>
        <v>0.19519342857142855</v>
      </c>
      <c r="E19" s="5">
        <f t="shared" si="45"/>
        <v>0.18193549999999997</v>
      </c>
      <c r="F19" s="5">
        <f t="shared" si="45"/>
        <v>0.17162377777777776</v>
      </c>
      <c r="G19" s="5">
        <f t="shared" si="45"/>
        <v>0.16337439999999998</v>
      </c>
      <c r="I19" s="3" t="s">
        <v>2</v>
      </c>
      <c r="J19" s="11">
        <f t="shared" ref="J19:O19" si="46">+J17+J8</f>
        <v>65880.94</v>
      </c>
      <c r="K19" s="11">
        <f t="shared" si="46"/>
        <v>77572.239999999991</v>
      </c>
      <c r="L19" s="11">
        <f t="shared" si="46"/>
        <v>89263.540000000008</v>
      </c>
      <c r="M19" s="11">
        <f t="shared" si="46"/>
        <v>100954.84</v>
      </c>
      <c r="N19" s="11">
        <f t="shared" si="46"/>
        <v>112646.14</v>
      </c>
      <c r="O19" s="11">
        <f t="shared" si="46"/>
        <v>124337.44</v>
      </c>
      <c r="Q19" s="4" t="s">
        <v>15</v>
      </c>
      <c r="R19" s="5">
        <f t="shared" ref="R19:W19" si="47">R15/R8</f>
        <v>9.6829999999999999E-2</v>
      </c>
      <c r="S19" s="5">
        <f t="shared" si="47"/>
        <v>9.5546666666666669E-2</v>
      </c>
      <c r="T19" s="5">
        <f t="shared" si="47"/>
        <v>9.4630000000000006E-2</v>
      </c>
      <c r="U19" s="5">
        <f t="shared" si="47"/>
        <v>9.3942499999999998E-2</v>
      </c>
      <c r="V19" s="5">
        <f t="shared" si="47"/>
        <v>9.3407777777777784E-2</v>
      </c>
      <c r="W19" s="5">
        <f t="shared" si="47"/>
        <v>9.2979999999999993E-2</v>
      </c>
      <c r="Y19" s="3" t="s">
        <v>2</v>
      </c>
      <c r="Z19" s="11">
        <f t="shared" ref="Z19:AE19" si="48">+Z17+Z8</f>
        <v>58841.5</v>
      </c>
      <c r="AA19" s="11">
        <f t="shared" si="48"/>
        <v>70532.800000000003</v>
      </c>
      <c r="AB19" s="11">
        <f t="shared" si="48"/>
        <v>82224.100000000006</v>
      </c>
      <c r="AC19" s="11">
        <f t="shared" si="48"/>
        <v>93915.4</v>
      </c>
      <c r="AD19" s="11">
        <f t="shared" si="48"/>
        <v>105606.7</v>
      </c>
      <c r="AE19" s="11">
        <f t="shared" si="48"/>
        <v>117298</v>
      </c>
    </row>
    <row r="20" spans="1:31" ht="15.75" thickTop="1" x14ac:dyDescent="0.25">
      <c r="F20" s="16" t="s">
        <v>16</v>
      </c>
      <c r="G20" s="17">
        <f>AVERAGE(B19:G19)</f>
        <v>0.19376942883597881</v>
      </c>
      <c r="J20" s="8"/>
      <c r="K20" s="8"/>
      <c r="L20" s="8"/>
      <c r="M20" s="8"/>
      <c r="N20" s="8"/>
      <c r="O20" s="8"/>
      <c r="V20" s="16" t="s">
        <v>16</v>
      </c>
      <c r="W20" s="17">
        <f>AVERAGE(R19:W19)</f>
        <v>9.4556157407407401E-2</v>
      </c>
      <c r="Z20" s="8"/>
      <c r="AA20" s="8"/>
      <c r="AB20" s="8"/>
      <c r="AC20" s="8"/>
      <c r="AD20" s="8"/>
      <c r="AE20" s="8"/>
    </row>
    <row r="21" spans="1:31" x14ac:dyDescent="0.25">
      <c r="I21" s="4" t="s">
        <v>15</v>
      </c>
      <c r="J21" s="5">
        <f t="shared" ref="J21:O21" si="49">J17/J8</f>
        <v>0.31761879999999998</v>
      </c>
      <c r="K21" s="5">
        <f t="shared" si="49"/>
        <v>0.29287066666666661</v>
      </c>
      <c r="L21" s="5">
        <f t="shared" si="49"/>
        <v>0.27519342857142859</v>
      </c>
      <c r="M21" s="5">
        <f t="shared" si="49"/>
        <v>0.26193549999999993</v>
      </c>
      <c r="N21" s="5">
        <f t="shared" si="49"/>
        <v>0.25162377777777778</v>
      </c>
      <c r="O21" s="5">
        <f t="shared" si="49"/>
        <v>0.24337439999999999</v>
      </c>
      <c r="Y21" s="4" t="s">
        <v>15</v>
      </c>
      <c r="Z21" s="5">
        <f t="shared" ref="Z21:AE21" si="50">Z17/Z8</f>
        <v>0.17682999999999999</v>
      </c>
      <c r="AA21" s="5">
        <f t="shared" si="50"/>
        <v>0.17554666666666666</v>
      </c>
      <c r="AB21" s="5">
        <f t="shared" si="50"/>
        <v>0.17463000000000001</v>
      </c>
      <c r="AC21" s="5">
        <f t="shared" si="50"/>
        <v>0.1739425</v>
      </c>
      <c r="AD21" s="5">
        <f t="shared" si="50"/>
        <v>0.1734077777777778</v>
      </c>
      <c r="AE21" s="5">
        <f t="shared" si="50"/>
        <v>0.17297999999999999</v>
      </c>
    </row>
    <row r="22" spans="1:31" x14ac:dyDescent="0.25">
      <c r="I22" s="4"/>
      <c r="J22" s="5"/>
      <c r="K22" s="5"/>
      <c r="L22" s="5"/>
      <c r="M22" s="5"/>
      <c r="N22" s="16" t="s">
        <v>16</v>
      </c>
      <c r="O22" s="17">
        <f>AVERAGE(J21:O21)</f>
        <v>0.27376942883597882</v>
      </c>
      <c r="Y22" s="4"/>
      <c r="Z22" s="5"/>
      <c r="AA22" s="5"/>
      <c r="AB22" s="5"/>
      <c r="AC22" s="5"/>
      <c r="AD22" s="16" t="s">
        <v>16</v>
      </c>
      <c r="AE22" s="17">
        <f>AVERAGE(Z21:AE21)</f>
        <v>0.1745561574074074</v>
      </c>
    </row>
    <row r="23" spans="1:31" ht="8.25" customHeight="1" x14ac:dyDescent="0.25">
      <c r="A23" s="12"/>
      <c r="B23" s="12"/>
      <c r="C23" s="12"/>
      <c r="D23" s="12"/>
      <c r="E23" s="12"/>
      <c r="F23" s="12"/>
      <c r="G23" s="12"/>
      <c r="I23" s="14"/>
      <c r="J23" s="15"/>
      <c r="K23" s="15"/>
      <c r="L23" s="15"/>
      <c r="M23" s="15"/>
      <c r="N23" s="15"/>
      <c r="O23" s="15"/>
      <c r="Q23" s="12"/>
      <c r="R23" s="12"/>
      <c r="S23" s="12"/>
      <c r="T23" s="12"/>
      <c r="U23" s="12"/>
      <c r="V23" s="12"/>
      <c r="W23" s="12"/>
      <c r="Y23" s="12"/>
      <c r="Z23" s="12"/>
      <c r="AA23" s="12"/>
      <c r="AB23" s="12"/>
      <c r="AC23" s="12"/>
      <c r="AD23" s="12"/>
      <c r="AE23" s="12"/>
    </row>
    <row r="24" spans="1:31" x14ac:dyDescent="0.25">
      <c r="I24" s="4"/>
      <c r="J24" s="5"/>
      <c r="K24" s="5"/>
      <c r="L24" s="5"/>
      <c r="M24" s="5"/>
      <c r="N24" s="5"/>
      <c r="O24" s="5"/>
    </row>
    <row r="26" spans="1:31" x14ac:dyDescent="0.25">
      <c r="A26" s="13" t="s">
        <v>9</v>
      </c>
      <c r="I26" s="13" t="s">
        <v>9</v>
      </c>
      <c r="Q26" s="13"/>
      <c r="Y26" s="13"/>
    </row>
    <row r="27" spans="1:31" x14ac:dyDescent="0.25">
      <c r="A27" s="13" t="s">
        <v>10</v>
      </c>
      <c r="I27" s="13" t="s">
        <v>12</v>
      </c>
      <c r="Q27" s="13"/>
      <c r="Y27" s="13"/>
    </row>
    <row r="28" spans="1:31" x14ac:dyDescent="0.25">
      <c r="A28" s="13" t="s">
        <v>18</v>
      </c>
      <c r="I28" s="13" t="s">
        <v>18</v>
      </c>
      <c r="Q28" s="13"/>
      <c r="Y28" s="13"/>
    </row>
    <row r="29" spans="1:31" x14ac:dyDescent="0.25">
      <c r="A29" s="6"/>
      <c r="I29" s="6"/>
      <c r="Q29" s="6"/>
      <c r="R29" s="18"/>
      <c r="S29" s="18"/>
      <c r="T29" s="18"/>
      <c r="U29" s="18"/>
      <c r="V29" s="18"/>
      <c r="W29" s="18"/>
      <c r="Y29" s="6"/>
      <c r="Z29" s="18"/>
      <c r="AA29" s="18"/>
      <c r="AB29" s="18"/>
      <c r="AC29" s="18"/>
      <c r="AD29" s="18"/>
      <c r="AE29" s="18"/>
    </row>
    <row r="30" spans="1:31" x14ac:dyDescent="0.25">
      <c r="A30" s="3" t="s">
        <v>3</v>
      </c>
      <c r="B30" s="7">
        <v>50000</v>
      </c>
      <c r="C30" s="7">
        <v>60000</v>
      </c>
      <c r="D30" s="7">
        <v>70000</v>
      </c>
      <c r="E30" s="7">
        <v>80000</v>
      </c>
      <c r="F30" s="7">
        <v>90000</v>
      </c>
      <c r="G30" s="7">
        <v>100000</v>
      </c>
      <c r="I30" s="3" t="s">
        <v>3</v>
      </c>
      <c r="J30" s="7">
        <v>50000</v>
      </c>
      <c r="K30" s="7">
        <v>60000</v>
      </c>
      <c r="L30" s="7">
        <v>70000</v>
      </c>
      <c r="M30" s="7">
        <v>80000</v>
      </c>
      <c r="N30" s="7">
        <v>90000</v>
      </c>
      <c r="O30" s="7">
        <v>100000</v>
      </c>
      <c r="Q30" s="3"/>
      <c r="R30" s="20"/>
      <c r="S30" s="20"/>
      <c r="T30" s="20"/>
      <c r="U30" s="20"/>
      <c r="V30" s="20"/>
      <c r="W30" s="20"/>
      <c r="Y30" s="3"/>
      <c r="Z30" s="20"/>
      <c r="AA30" s="20"/>
      <c r="AB30" s="20"/>
      <c r="AC30" s="20"/>
      <c r="AD30" s="20"/>
      <c r="AE30" s="20"/>
    </row>
    <row r="31" spans="1:31" x14ac:dyDescent="0.25">
      <c r="A31" s="1" t="s">
        <v>0</v>
      </c>
      <c r="B31" s="8">
        <f t="shared" ref="B31:G31" si="51">B30*0.0765</f>
        <v>3825</v>
      </c>
      <c r="C31" s="8">
        <f t="shared" si="51"/>
        <v>4590</v>
      </c>
      <c r="D31" s="8">
        <f t="shared" si="51"/>
        <v>5355</v>
      </c>
      <c r="E31" s="8">
        <f t="shared" si="51"/>
        <v>6120</v>
      </c>
      <c r="F31" s="8">
        <f t="shared" si="51"/>
        <v>6885</v>
      </c>
      <c r="G31" s="8">
        <f t="shared" si="51"/>
        <v>7650</v>
      </c>
      <c r="I31" s="1" t="s">
        <v>0</v>
      </c>
      <c r="J31" s="8">
        <f t="shared" ref="J31:O31" si="52">J30*0.0765</f>
        <v>3825</v>
      </c>
      <c r="K31" s="8">
        <f t="shared" si="52"/>
        <v>4590</v>
      </c>
      <c r="L31" s="8">
        <f t="shared" si="52"/>
        <v>5355</v>
      </c>
      <c r="M31" s="8">
        <f t="shared" si="52"/>
        <v>6120</v>
      </c>
      <c r="N31" s="8">
        <f t="shared" si="52"/>
        <v>6885</v>
      </c>
      <c r="O31" s="8">
        <f t="shared" si="52"/>
        <v>7650</v>
      </c>
      <c r="Q31" s="1"/>
      <c r="R31" s="19"/>
      <c r="S31" s="19"/>
      <c r="T31" s="19"/>
      <c r="U31" s="19"/>
      <c r="V31" s="19"/>
      <c r="W31" s="19"/>
      <c r="Y31" s="1"/>
      <c r="Z31" s="20"/>
      <c r="AA31" s="20"/>
      <c r="AB31" s="20"/>
      <c r="AC31" s="20"/>
      <c r="AD31" s="20"/>
      <c r="AE31" s="20"/>
    </row>
    <row r="32" spans="1:31" x14ac:dyDescent="0.25">
      <c r="A32" s="1" t="s">
        <v>6</v>
      </c>
      <c r="B32" s="8">
        <f t="shared" ref="B32:G32" si="53">IF(B30&gt;7000,7000*0.055,B30*0.055)</f>
        <v>385</v>
      </c>
      <c r="C32" s="8">
        <f t="shared" si="53"/>
        <v>385</v>
      </c>
      <c r="D32" s="8">
        <f t="shared" si="53"/>
        <v>385</v>
      </c>
      <c r="E32" s="8">
        <f t="shared" si="53"/>
        <v>385</v>
      </c>
      <c r="F32" s="8">
        <f t="shared" si="53"/>
        <v>385</v>
      </c>
      <c r="G32" s="8">
        <f t="shared" si="53"/>
        <v>385</v>
      </c>
      <c r="I32" s="1" t="s">
        <v>6</v>
      </c>
      <c r="J32" s="8">
        <f t="shared" ref="J32:O32" si="54">IF(J30&gt;7000,7000*0.055,J30*0.055)</f>
        <v>385</v>
      </c>
      <c r="K32" s="8">
        <f t="shared" si="54"/>
        <v>385</v>
      </c>
      <c r="L32" s="8">
        <f t="shared" si="54"/>
        <v>385</v>
      </c>
      <c r="M32" s="8">
        <f t="shared" si="54"/>
        <v>385</v>
      </c>
      <c r="N32" s="8">
        <f t="shared" si="54"/>
        <v>385</v>
      </c>
      <c r="O32" s="8">
        <f t="shared" si="54"/>
        <v>385</v>
      </c>
      <c r="Q32" s="1"/>
      <c r="R32" s="19"/>
      <c r="S32" s="19"/>
      <c r="T32" s="19"/>
      <c r="U32" s="19"/>
      <c r="V32" s="19"/>
      <c r="W32" s="19"/>
      <c r="Y32" s="1"/>
      <c r="Z32" s="19"/>
      <c r="AA32" s="19"/>
      <c r="AB32" s="19"/>
      <c r="AC32" s="19"/>
      <c r="AD32" s="19"/>
      <c r="AE32" s="19"/>
    </row>
    <row r="33" spans="1:31" x14ac:dyDescent="0.25">
      <c r="A33" s="1" t="s">
        <v>1</v>
      </c>
      <c r="B33" s="8">
        <f t="shared" ref="B33:G33" si="55">B30*0.01</f>
        <v>500</v>
      </c>
      <c r="C33" s="8">
        <f t="shared" si="55"/>
        <v>600</v>
      </c>
      <c r="D33" s="8">
        <f t="shared" si="55"/>
        <v>700</v>
      </c>
      <c r="E33" s="8">
        <f t="shared" si="55"/>
        <v>800</v>
      </c>
      <c r="F33" s="8">
        <f t="shared" si="55"/>
        <v>900</v>
      </c>
      <c r="G33" s="8">
        <f t="shared" si="55"/>
        <v>1000</v>
      </c>
      <c r="I33" s="1" t="s">
        <v>1</v>
      </c>
      <c r="J33" s="8">
        <f t="shared" ref="J33:O33" si="56">J30*0.01</f>
        <v>500</v>
      </c>
      <c r="K33" s="8">
        <f t="shared" si="56"/>
        <v>600</v>
      </c>
      <c r="L33" s="8">
        <f t="shared" si="56"/>
        <v>700</v>
      </c>
      <c r="M33" s="8">
        <f t="shared" si="56"/>
        <v>800</v>
      </c>
      <c r="N33" s="8">
        <f t="shared" si="56"/>
        <v>900</v>
      </c>
      <c r="O33" s="8">
        <f t="shared" si="56"/>
        <v>1000</v>
      </c>
      <c r="Q33" s="1"/>
      <c r="R33" s="19"/>
      <c r="S33" s="19"/>
      <c r="T33" s="19"/>
      <c r="U33" s="19"/>
      <c r="V33" s="19"/>
      <c r="W33" s="19"/>
      <c r="Y33" s="1"/>
      <c r="Z33" s="19"/>
      <c r="AA33" s="19"/>
      <c r="AB33" s="19"/>
      <c r="AC33" s="19"/>
      <c r="AD33" s="19"/>
      <c r="AE33" s="19"/>
    </row>
    <row r="34" spans="1:31" x14ac:dyDescent="0.25">
      <c r="A34" s="1" t="s">
        <v>4</v>
      </c>
      <c r="B34" s="8">
        <f t="shared" ref="B34:G34" si="57">B30*0.00263</f>
        <v>131.5</v>
      </c>
      <c r="C34" s="8">
        <f t="shared" si="57"/>
        <v>157.80000000000001</v>
      </c>
      <c r="D34" s="8">
        <f t="shared" si="57"/>
        <v>184.1</v>
      </c>
      <c r="E34" s="8">
        <f t="shared" si="57"/>
        <v>210.4</v>
      </c>
      <c r="F34" s="8">
        <f t="shared" si="57"/>
        <v>236.7</v>
      </c>
      <c r="G34" s="8">
        <f t="shared" si="57"/>
        <v>263</v>
      </c>
      <c r="I34" s="1" t="s">
        <v>4</v>
      </c>
      <c r="J34" s="8">
        <f t="shared" ref="J34:O34" si="58">J30*0.00263</f>
        <v>131.5</v>
      </c>
      <c r="K34" s="8">
        <f t="shared" si="58"/>
        <v>157.80000000000001</v>
      </c>
      <c r="L34" s="8">
        <f t="shared" si="58"/>
        <v>184.1</v>
      </c>
      <c r="M34" s="8">
        <f t="shared" si="58"/>
        <v>210.4</v>
      </c>
      <c r="N34" s="8">
        <f t="shared" si="58"/>
        <v>236.7</v>
      </c>
      <c r="O34" s="8">
        <f t="shared" si="58"/>
        <v>263</v>
      </c>
      <c r="Q34" s="1"/>
      <c r="R34" s="19"/>
      <c r="S34" s="19"/>
      <c r="T34" s="19"/>
      <c r="U34" s="19"/>
      <c r="V34" s="19"/>
      <c r="W34" s="19"/>
      <c r="Y34" s="1"/>
      <c r="Z34" s="19"/>
      <c r="AA34" s="19"/>
      <c r="AB34" s="19"/>
      <c r="AC34" s="19"/>
      <c r="AD34" s="19"/>
      <c r="AE34" s="19"/>
    </row>
    <row r="35" spans="1:31" x14ac:dyDescent="0.25">
      <c r="A35" s="1" t="s">
        <v>7</v>
      </c>
      <c r="B35" s="9">
        <f>569.88*12*1.15</f>
        <v>7864.3439999999991</v>
      </c>
      <c r="C35" s="9">
        <f t="shared" ref="C35:G35" si="59">569.88*12*1.15</f>
        <v>7864.3439999999991</v>
      </c>
      <c r="D35" s="9">
        <f t="shared" si="59"/>
        <v>7864.3439999999991</v>
      </c>
      <c r="E35" s="9">
        <f t="shared" si="59"/>
        <v>7864.3439999999991</v>
      </c>
      <c r="F35" s="9">
        <f t="shared" si="59"/>
        <v>7864.3439999999991</v>
      </c>
      <c r="G35" s="9">
        <f t="shared" si="59"/>
        <v>7864.3439999999991</v>
      </c>
      <c r="I35" s="1" t="s">
        <v>7</v>
      </c>
      <c r="J35" s="9">
        <f t="shared" ref="J35:O35" si="60">569.88*12*1.15</f>
        <v>7864.3439999999991</v>
      </c>
      <c r="K35" s="9">
        <f t="shared" si="60"/>
        <v>7864.3439999999991</v>
      </c>
      <c r="L35" s="9">
        <f t="shared" si="60"/>
        <v>7864.3439999999991</v>
      </c>
      <c r="M35" s="9">
        <f t="shared" si="60"/>
        <v>7864.3439999999991</v>
      </c>
      <c r="N35" s="9">
        <f t="shared" si="60"/>
        <v>7864.3439999999991</v>
      </c>
      <c r="O35" s="9">
        <f t="shared" si="60"/>
        <v>7864.3439999999991</v>
      </c>
      <c r="Q35" s="1"/>
      <c r="R35" s="20"/>
      <c r="S35" s="20"/>
      <c r="T35" s="20"/>
      <c r="U35" s="20"/>
      <c r="V35" s="20"/>
      <c r="W35" s="20"/>
      <c r="Y35" s="1"/>
      <c r="Z35" s="20"/>
      <c r="AA35" s="20"/>
      <c r="AB35" s="20"/>
      <c r="AC35" s="20"/>
      <c r="AD35" s="20"/>
      <c r="AE35" s="20"/>
    </row>
    <row r="36" spans="1:31" x14ac:dyDescent="0.25">
      <c r="A36" s="1" t="s">
        <v>8</v>
      </c>
      <c r="B36" s="9">
        <f t="shared" ref="B36:G36" si="61">16.74*12</f>
        <v>200.88</v>
      </c>
      <c r="C36" s="9">
        <f t="shared" si="61"/>
        <v>200.88</v>
      </c>
      <c r="D36" s="9">
        <f t="shared" si="61"/>
        <v>200.88</v>
      </c>
      <c r="E36" s="9">
        <f t="shared" si="61"/>
        <v>200.88</v>
      </c>
      <c r="F36" s="9">
        <f t="shared" si="61"/>
        <v>200.88</v>
      </c>
      <c r="G36" s="9">
        <f t="shared" si="61"/>
        <v>200.88</v>
      </c>
      <c r="I36" s="1" t="s">
        <v>8</v>
      </c>
      <c r="J36" s="9">
        <f t="shared" ref="J36:O36" si="62">16.74*12</f>
        <v>200.88</v>
      </c>
      <c r="K36" s="9">
        <f t="shared" si="62"/>
        <v>200.88</v>
      </c>
      <c r="L36" s="9">
        <f t="shared" si="62"/>
        <v>200.88</v>
      </c>
      <c r="M36" s="9">
        <f t="shared" si="62"/>
        <v>200.88</v>
      </c>
      <c r="N36" s="9">
        <f t="shared" si="62"/>
        <v>200.88</v>
      </c>
      <c r="O36" s="9">
        <f t="shared" si="62"/>
        <v>200.88</v>
      </c>
      <c r="Q36" s="1"/>
      <c r="R36" s="20"/>
      <c r="S36" s="20"/>
      <c r="T36" s="20"/>
      <c r="U36" s="20"/>
      <c r="V36" s="20"/>
      <c r="W36" s="20"/>
      <c r="Y36" s="1"/>
      <c r="Z36" s="20"/>
      <c r="AA36" s="20"/>
      <c r="AB36" s="20"/>
      <c r="AC36" s="20"/>
      <c r="AD36" s="20"/>
      <c r="AE36" s="20"/>
    </row>
    <row r="37" spans="1:31" x14ac:dyDescent="0.25">
      <c r="A37" s="3" t="s">
        <v>5</v>
      </c>
      <c r="B37" s="10">
        <f t="shared" ref="B37:G37" si="63">SUM(B31:B36)</f>
        <v>12906.723999999998</v>
      </c>
      <c r="C37" s="10">
        <f t="shared" si="63"/>
        <v>13798.023999999999</v>
      </c>
      <c r="D37" s="10">
        <f t="shared" si="63"/>
        <v>14689.323999999999</v>
      </c>
      <c r="E37" s="10">
        <f t="shared" si="63"/>
        <v>15580.623999999998</v>
      </c>
      <c r="F37" s="10">
        <f t="shared" si="63"/>
        <v>16471.923999999999</v>
      </c>
      <c r="G37" s="10">
        <f t="shared" si="63"/>
        <v>17363.223999999998</v>
      </c>
      <c r="I37" s="1" t="s">
        <v>14</v>
      </c>
      <c r="J37" s="9">
        <f>J30*0.03</f>
        <v>1500</v>
      </c>
      <c r="K37" s="9">
        <f t="shared" ref="K37:O37" si="64">K30*0.03</f>
        <v>1800</v>
      </c>
      <c r="L37" s="9">
        <f t="shared" si="64"/>
        <v>2100</v>
      </c>
      <c r="M37" s="9">
        <f t="shared" si="64"/>
        <v>2400</v>
      </c>
      <c r="N37" s="9">
        <f t="shared" si="64"/>
        <v>2700</v>
      </c>
      <c r="O37" s="9">
        <f t="shared" si="64"/>
        <v>3000</v>
      </c>
      <c r="Q37" s="3"/>
      <c r="R37" s="19"/>
      <c r="S37" s="19"/>
      <c r="T37" s="19"/>
      <c r="U37" s="19"/>
      <c r="V37" s="19"/>
      <c r="W37" s="19"/>
      <c r="Y37" s="1"/>
      <c r="Z37" s="20"/>
      <c r="AA37" s="20"/>
      <c r="AB37" s="20"/>
      <c r="AC37" s="20"/>
      <c r="AD37" s="20"/>
      <c r="AE37" s="20"/>
    </row>
    <row r="38" spans="1:31" ht="15" customHeight="1" x14ac:dyDescent="0.25">
      <c r="B38" s="8"/>
      <c r="C38" s="8"/>
      <c r="D38" s="8"/>
      <c r="E38" s="8"/>
      <c r="F38" s="8"/>
      <c r="G38" s="8"/>
      <c r="I38" s="1" t="s">
        <v>13</v>
      </c>
      <c r="J38" s="9">
        <f>+J30*0.05</f>
        <v>2500</v>
      </c>
      <c r="K38" s="9">
        <f t="shared" ref="K38:O38" si="65">+K30*0.05</f>
        <v>3000</v>
      </c>
      <c r="L38" s="9">
        <f t="shared" si="65"/>
        <v>3500</v>
      </c>
      <c r="M38" s="9">
        <f t="shared" si="65"/>
        <v>4000</v>
      </c>
      <c r="N38" s="9">
        <f t="shared" si="65"/>
        <v>4500</v>
      </c>
      <c r="O38" s="9">
        <f t="shared" si="65"/>
        <v>5000</v>
      </c>
      <c r="R38" s="19"/>
      <c r="S38" s="19"/>
      <c r="T38" s="19"/>
      <c r="U38" s="19"/>
      <c r="V38" s="19"/>
      <c r="W38" s="19"/>
      <c r="Y38" s="1"/>
      <c r="Z38" s="20"/>
      <c r="AA38" s="20"/>
      <c r="AB38" s="20"/>
      <c r="AC38" s="20"/>
      <c r="AD38" s="20"/>
      <c r="AE38" s="20"/>
    </row>
    <row r="39" spans="1:31" ht="15.75" thickBot="1" x14ac:dyDescent="0.3">
      <c r="A39" s="3" t="s">
        <v>2</v>
      </c>
      <c r="B39" s="11">
        <f t="shared" ref="B39:G39" si="66">+B37+B30</f>
        <v>62906.724000000002</v>
      </c>
      <c r="C39" s="11">
        <f t="shared" si="66"/>
        <v>73798.024000000005</v>
      </c>
      <c r="D39" s="11">
        <f t="shared" si="66"/>
        <v>84689.323999999993</v>
      </c>
      <c r="E39" s="11">
        <f t="shared" si="66"/>
        <v>95580.623999999996</v>
      </c>
      <c r="F39" s="11">
        <f t="shared" si="66"/>
        <v>106471.924</v>
      </c>
      <c r="G39" s="11">
        <f t="shared" si="66"/>
        <v>117363.224</v>
      </c>
      <c r="I39" s="3" t="s">
        <v>5</v>
      </c>
      <c r="J39" s="10">
        <f>SUM(J31:J38)</f>
        <v>16906.723999999998</v>
      </c>
      <c r="K39" s="10">
        <f t="shared" ref="K39" si="67">SUM(K31:K38)</f>
        <v>18598.023999999998</v>
      </c>
      <c r="L39" s="10">
        <f t="shared" ref="L39" si="68">SUM(L31:L38)</f>
        <v>20289.324000000001</v>
      </c>
      <c r="M39" s="10">
        <f t="shared" ref="M39" si="69">SUM(M31:M38)</f>
        <v>21980.623999999996</v>
      </c>
      <c r="N39" s="10">
        <f t="shared" ref="N39" si="70">SUM(N31:N38)</f>
        <v>23671.923999999999</v>
      </c>
      <c r="O39" s="10">
        <f t="shared" ref="O39" si="71">SUM(O31:O38)</f>
        <v>25363.223999999998</v>
      </c>
      <c r="Q39" s="3"/>
      <c r="R39" s="21"/>
      <c r="S39" s="21"/>
      <c r="T39" s="21"/>
      <c r="U39" s="21"/>
      <c r="V39" s="21"/>
      <c r="W39" s="21"/>
      <c r="Y39" s="3"/>
      <c r="Z39" s="19"/>
      <c r="AA39" s="19"/>
      <c r="AB39" s="19"/>
      <c r="AC39" s="19"/>
      <c r="AD39" s="19"/>
      <c r="AE39" s="19"/>
    </row>
    <row r="40" spans="1:31" ht="15.75" thickTop="1" x14ac:dyDescent="0.25">
      <c r="B40" s="8"/>
      <c r="C40" s="8"/>
      <c r="D40" s="8"/>
      <c r="E40" s="8"/>
      <c r="F40" s="8"/>
      <c r="G40" s="8"/>
      <c r="J40" s="8"/>
      <c r="K40" s="8"/>
      <c r="L40" s="8"/>
      <c r="M40" s="8"/>
      <c r="N40" s="8"/>
      <c r="O40" s="8"/>
      <c r="R40" s="19"/>
      <c r="S40" s="19"/>
      <c r="T40" s="19"/>
      <c r="U40" s="19"/>
      <c r="V40" s="19"/>
      <c r="W40" s="19"/>
      <c r="Z40" s="19"/>
      <c r="AA40" s="19"/>
      <c r="AB40" s="19"/>
      <c r="AC40" s="19"/>
      <c r="AD40" s="19"/>
      <c r="AE40" s="19"/>
    </row>
    <row r="41" spans="1:31" ht="15.75" thickBot="1" x14ac:dyDescent="0.3">
      <c r="A41" s="4" t="s">
        <v>15</v>
      </c>
      <c r="B41" s="5">
        <f t="shared" ref="B41:G41" si="72">B37/B30</f>
        <v>0.25813447999999994</v>
      </c>
      <c r="C41" s="5">
        <f t="shared" si="72"/>
        <v>0.22996706666666666</v>
      </c>
      <c r="D41" s="5">
        <f t="shared" si="72"/>
        <v>0.20984748571428569</v>
      </c>
      <c r="E41" s="5">
        <f t="shared" si="72"/>
        <v>0.19475779999999998</v>
      </c>
      <c r="F41" s="5">
        <f t="shared" si="72"/>
        <v>0.18302137777777777</v>
      </c>
      <c r="G41" s="5">
        <f t="shared" si="72"/>
        <v>0.17363223999999999</v>
      </c>
      <c r="I41" s="3" t="s">
        <v>2</v>
      </c>
      <c r="J41" s="11">
        <f t="shared" ref="J41:O41" si="73">+J39+J30</f>
        <v>66906.724000000002</v>
      </c>
      <c r="K41" s="11">
        <f t="shared" si="73"/>
        <v>78598.024000000005</v>
      </c>
      <c r="L41" s="11">
        <f t="shared" si="73"/>
        <v>90289.323999999993</v>
      </c>
      <c r="M41" s="11">
        <f t="shared" si="73"/>
        <v>101980.624</v>
      </c>
      <c r="N41" s="11">
        <f t="shared" si="73"/>
        <v>113671.924</v>
      </c>
      <c r="O41" s="11">
        <f t="shared" si="73"/>
        <v>125363.224</v>
      </c>
      <c r="Q41" s="4"/>
      <c r="R41" s="22"/>
      <c r="S41" s="22"/>
      <c r="T41" s="22"/>
      <c r="U41" s="22"/>
      <c r="V41" s="22"/>
      <c r="W41" s="22"/>
      <c r="Y41" s="3"/>
      <c r="Z41" s="21"/>
      <c r="AA41" s="21"/>
      <c r="AB41" s="21"/>
      <c r="AC41" s="21"/>
      <c r="AD41" s="21"/>
      <c r="AE41" s="21"/>
    </row>
    <row r="42" spans="1:31" ht="15.75" thickTop="1" x14ac:dyDescent="0.25">
      <c r="F42" s="16" t="s">
        <v>16</v>
      </c>
      <c r="G42" s="17">
        <f>AVERAGE(B41:G41)</f>
        <v>0.20822674169312169</v>
      </c>
      <c r="J42" s="8"/>
      <c r="K42" s="8"/>
      <c r="L42" s="8"/>
      <c r="M42" s="8"/>
      <c r="N42" s="8"/>
      <c r="O42" s="8"/>
      <c r="R42" s="18"/>
      <c r="S42" s="18"/>
      <c r="T42" s="18"/>
      <c r="U42" s="18"/>
      <c r="V42" s="23"/>
      <c r="W42" s="24"/>
      <c r="Z42" s="19"/>
      <c r="AA42" s="19"/>
      <c r="AB42" s="19"/>
      <c r="AC42" s="19"/>
      <c r="AD42" s="19"/>
      <c r="AE42" s="19"/>
    </row>
    <row r="43" spans="1:31" x14ac:dyDescent="0.25">
      <c r="I43" s="4" t="s">
        <v>15</v>
      </c>
      <c r="J43" s="5">
        <f t="shared" ref="J43:O43" si="74">J39/J30</f>
        <v>0.33813447999999996</v>
      </c>
      <c r="K43" s="5">
        <f t="shared" si="74"/>
        <v>0.30996706666666662</v>
      </c>
      <c r="L43" s="5">
        <f t="shared" si="74"/>
        <v>0.2898474857142857</v>
      </c>
      <c r="M43" s="5">
        <f t="shared" si="74"/>
        <v>0.27475779999999994</v>
      </c>
      <c r="N43" s="5">
        <f t="shared" si="74"/>
        <v>0.26302137777777779</v>
      </c>
      <c r="O43" s="5">
        <f t="shared" si="74"/>
        <v>0.25363224000000001</v>
      </c>
      <c r="R43" s="18"/>
      <c r="S43" s="18"/>
      <c r="T43" s="18"/>
      <c r="U43" s="18"/>
      <c r="V43" s="18"/>
      <c r="W43" s="18"/>
      <c r="Y43" s="4"/>
      <c r="Z43" s="22"/>
      <c r="AA43" s="22"/>
      <c r="AB43" s="22"/>
      <c r="AC43" s="22"/>
      <c r="AD43" s="22"/>
      <c r="AE43" s="22"/>
    </row>
    <row r="44" spans="1:31" x14ac:dyDescent="0.25">
      <c r="N44" s="16" t="s">
        <v>16</v>
      </c>
      <c r="O44" s="17">
        <f>AVERAGE(J43:O43)</f>
        <v>0.28822674169312168</v>
      </c>
      <c r="R44" s="18"/>
      <c r="S44" s="18"/>
      <c r="T44" s="18"/>
      <c r="U44" s="18"/>
      <c r="V44" s="18"/>
      <c r="W44" s="18"/>
      <c r="AD44" s="16"/>
      <c r="AE44" s="17"/>
    </row>
    <row r="45" spans="1:31" ht="7.5" customHeight="1" x14ac:dyDescent="0.25">
      <c r="A45" s="12"/>
      <c r="B45" s="12"/>
      <c r="C45" s="12"/>
      <c r="D45" s="12"/>
      <c r="E45" s="12"/>
      <c r="F45" s="12"/>
      <c r="G45" s="12"/>
      <c r="I45" s="12"/>
      <c r="J45" s="12"/>
      <c r="K45" s="12"/>
      <c r="L45" s="12"/>
      <c r="M45" s="12"/>
      <c r="N45" s="12"/>
      <c r="O45" s="12"/>
      <c r="Q45" s="12"/>
      <c r="R45" s="25"/>
      <c r="S45" s="25"/>
      <c r="T45" s="25"/>
      <c r="U45" s="25"/>
      <c r="V45" s="25"/>
      <c r="W45" s="25"/>
      <c r="Y45" s="12"/>
      <c r="Z45" s="12"/>
      <c r="AA45" s="12"/>
      <c r="AB45" s="12"/>
      <c r="AC45" s="12"/>
      <c r="AD45" s="12"/>
      <c r="AE45" s="12"/>
    </row>
    <row r="47" spans="1:31" x14ac:dyDescent="0.25">
      <c r="A47" s="13" t="s">
        <v>9</v>
      </c>
      <c r="I47" s="13" t="s">
        <v>9</v>
      </c>
      <c r="Q47" s="13"/>
      <c r="Y47" s="13"/>
    </row>
    <row r="48" spans="1:31" x14ac:dyDescent="0.25">
      <c r="A48" s="13" t="s">
        <v>10</v>
      </c>
      <c r="I48" s="13" t="s">
        <v>12</v>
      </c>
      <c r="Q48" s="13"/>
      <c r="Y48" s="13"/>
    </row>
    <row r="49" spans="1:25" x14ac:dyDescent="0.25">
      <c r="A49" s="13" t="s">
        <v>11</v>
      </c>
      <c r="I49" s="13" t="s">
        <v>11</v>
      </c>
      <c r="Q49" s="13"/>
      <c r="Y49" s="13"/>
    </row>
    <row r="50" spans="1:25" x14ac:dyDescent="0.25">
      <c r="A50" s="13" t="s">
        <v>21</v>
      </c>
      <c r="I50" s="13" t="s">
        <v>21</v>
      </c>
      <c r="Q50" s="13"/>
      <c r="Y50" s="13"/>
    </row>
    <row r="51" spans="1:25" x14ac:dyDescent="0.25">
      <c r="A51" s="6"/>
      <c r="I51" s="6"/>
      <c r="Q51" s="6"/>
      <c r="Y51" s="6"/>
    </row>
    <row r="52" spans="1:25" x14ac:dyDescent="0.25">
      <c r="A52" s="3" t="s">
        <v>3</v>
      </c>
      <c r="B52" s="7">
        <v>50000</v>
      </c>
      <c r="C52" s="7">
        <v>60000</v>
      </c>
      <c r="D52" s="7">
        <v>70000</v>
      </c>
      <c r="E52" s="7">
        <v>80000</v>
      </c>
      <c r="F52" s="7">
        <v>90000</v>
      </c>
      <c r="G52" s="7">
        <v>100000</v>
      </c>
      <c r="I52" s="3" t="s">
        <v>3</v>
      </c>
      <c r="J52" s="7">
        <v>50000</v>
      </c>
      <c r="K52" s="7">
        <v>60000</v>
      </c>
      <c r="L52" s="7">
        <v>70000</v>
      </c>
      <c r="M52" s="7">
        <v>80000</v>
      </c>
      <c r="N52" s="7">
        <v>90000</v>
      </c>
      <c r="O52" s="7">
        <v>100000</v>
      </c>
      <c r="Q52" s="3"/>
      <c r="Y52" s="3"/>
    </row>
    <row r="53" spans="1:25" x14ac:dyDescent="0.25">
      <c r="A53" s="1" t="s">
        <v>0</v>
      </c>
      <c r="B53" s="8">
        <f t="shared" ref="B53:G53" si="75">B52*0.0765</f>
        <v>3825</v>
      </c>
      <c r="C53" s="8">
        <f t="shared" si="75"/>
        <v>4590</v>
      </c>
      <c r="D53" s="8">
        <f t="shared" si="75"/>
        <v>5355</v>
      </c>
      <c r="E53" s="8">
        <f t="shared" si="75"/>
        <v>6120</v>
      </c>
      <c r="F53" s="8">
        <f t="shared" si="75"/>
        <v>6885</v>
      </c>
      <c r="G53" s="8">
        <f t="shared" si="75"/>
        <v>7650</v>
      </c>
      <c r="I53" s="1" t="s">
        <v>0</v>
      </c>
      <c r="J53" s="8">
        <f t="shared" ref="J53:O53" si="76">J52*0.0765</f>
        <v>3825</v>
      </c>
      <c r="K53" s="8">
        <f t="shared" si="76"/>
        <v>4590</v>
      </c>
      <c r="L53" s="8">
        <f t="shared" si="76"/>
        <v>5355</v>
      </c>
      <c r="M53" s="8">
        <f t="shared" si="76"/>
        <v>6120</v>
      </c>
      <c r="N53" s="8">
        <f t="shared" si="76"/>
        <v>6885</v>
      </c>
      <c r="O53" s="8">
        <f t="shared" si="76"/>
        <v>7650</v>
      </c>
      <c r="Q53" s="1"/>
      <c r="Y53" s="1"/>
    </row>
    <row r="54" spans="1:25" x14ac:dyDescent="0.25">
      <c r="A54" s="1" t="s">
        <v>6</v>
      </c>
      <c r="B54" s="8">
        <f t="shared" ref="B54:G54" si="77">IF(B52&gt;7000,7000*0.055,B52*0.055)</f>
        <v>385</v>
      </c>
      <c r="C54" s="8">
        <f t="shared" si="77"/>
        <v>385</v>
      </c>
      <c r="D54" s="8">
        <f t="shared" si="77"/>
        <v>385</v>
      </c>
      <c r="E54" s="8">
        <f t="shared" si="77"/>
        <v>385</v>
      </c>
      <c r="F54" s="8">
        <f t="shared" si="77"/>
        <v>385</v>
      </c>
      <c r="G54" s="8">
        <f t="shared" si="77"/>
        <v>385</v>
      </c>
      <c r="I54" s="1" t="s">
        <v>6</v>
      </c>
      <c r="J54" s="8">
        <f t="shared" ref="J54:O54" si="78">IF(J52&gt;7000,7000*0.055,J52*0.055)</f>
        <v>385</v>
      </c>
      <c r="K54" s="8">
        <f t="shared" si="78"/>
        <v>385</v>
      </c>
      <c r="L54" s="8">
        <f t="shared" si="78"/>
        <v>385</v>
      </c>
      <c r="M54" s="8">
        <f t="shared" si="78"/>
        <v>385</v>
      </c>
      <c r="N54" s="8">
        <f t="shared" si="78"/>
        <v>385</v>
      </c>
      <c r="O54" s="8">
        <f t="shared" si="78"/>
        <v>385</v>
      </c>
      <c r="Q54" s="1"/>
      <c r="Y54" s="1"/>
    </row>
    <row r="55" spans="1:25" x14ac:dyDescent="0.25">
      <c r="A55" s="1" t="s">
        <v>1</v>
      </c>
      <c r="B55" s="8">
        <f t="shared" ref="B55:G55" si="79">B52*0.01</f>
        <v>500</v>
      </c>
      <c r="C55" s="8">
        <f t="shared" si="79"/>
        <v>600</v>
      </c>
      <c r="D55" s="8">
        <f t="shared" si="79"/>
        <v>700</v>
      </c>
      <c r="E55" s="8">
        <f t="shared" si="79"/>
        <v>800</v>
      </c>
      <c r="F55" s="8">
        <f t="shared" si="79"/>
        <v>900</v>
      </c>
      <c r="G55" s="8">
        <f t="shared" si="79"/>
        <v>1000</v>
      </c>
      <c r="I55" s="1" t="s">
        <v>1</v>
      </c>
      <c r="J55" s="8">
        <f t="shared" ref="J55:O55" si="80">J52*0.01</f>
        <v>500</v>
      </c>
      <c r="K55" s="8">
        <f t="shared" si="80"/>
        <v>600</v>
      </c>
      <c r="L55" s="8">
        <f t="shared" si="80"/>
        <v>700</v>
      </c>
      <c r="M55" s="8">
        <f t="shared" si="80"/>
        <v>800</v>
      </c>
      <c r="N55" s="8">
        <f t="shared" si="80"/>
        <v>900</v>
      </c>
      <c r="O55" s="8">
        <f t="shared" si="80"/>
        <v>1000</v>
      </c>
      <c r="Q55" s="1"/>
      <c r="Y55" s="1"/>
    </row>
    <row r="56" spans="1:25" x14ac:dyDescent="0.25">
      <c r="A56" s="1" t="s">
        <v>4</v>
      </c>
      <c r="B56" s="8">
        <f t="shared" ref="B56:G56" si="81">B52*0.00263</f>
        <v>131.5</v>
      </c>
      <c r="C56" s="8">
        <f t="shared" si="81"/>
        <v>157.80000000000001</v>
      </c>
      <c r="D56" s="8">
        <f t="shared" si="81"/>
        <v>184.1</v>
      </c>
      <c r="E56" s="8">
        <f t="shared" si="81"/>
        <v>210.4</v>
      </c>
      <c r="F56" s="8">
        <f t="shared" si="81"/>
        <v>236.7</v>
      </c>
      <c r="G56" s="8">
        <f t="shared" si="81"/>
        <v>263</v>
      </c>
      <c r="I56" s="1" t="s">
        <v>4</v>
      </c>
      <c r="J56" s="8">
        <f t="shared" ref="J56:O56" si="82">J52*0.00263</f>
        <v>131.5</v>
      </c>
      <c r="K56" s="8">
        <f t="shared" si="82"/>
        <v>157.80000000000001</v>
      </c>
      <c r="L56" s="8">
        <f t="shared" si="82"/>
        <v>184.1</v>
      </c>
      <c r="M56" s="8">
        <f t="shared" si="82"/>
        <v>210.4</v>
      </c>
      <c r="N56" s="8">
        <f t="shared" si="82"/>
        <v>236.7</v>
      </c>
      <c r="O56" s="8">
        <f t="shared" si="82"/>
        <v>263</v>
      </c>
      <c r="Q56" s="1"/>
      <c r="Y56" s="1"/>
    </row>
    <row r="57" spans="1:25" x14ac:dyDescent="0.25">
      <c r="A57" s="1" t="s">
        <v>7</v>
      </c>
      <c r="B57" s="9">
        <f>727.01*12</f>
        <v>8724.119999999999</v>
      </c>
      <c r="C57" s="9">
        <f t="shared" ref="C57:G57" si="83">727.01*12</f>
        <v>8724.119999999999</v>
      </c>
      <c r="D57" s="9">
        <f t="shared" si="83"/>
        <v>8724.119999999999</v>
      </c>
      <c r="E57" s="9">
        <f t="shared" si="83"/>
        <v>8724.119999999999</v>
      </c>
      <c r="F57" s="9">
        <f t="shared" si="83"/>
        <v>8724.119999999999</v>
      </c>
      <c r="G57" s="9">
        <f t="shared" si="83"/>
        <v>8724.119999999999</v>
      </c>
      <c r="I57" s="1" t="s">
        <v>7</v>
      </c>
      <c r="J57" s="9">
        <f>727.01*12</f>
        <v>8724.119999999999</v>
      </c>
      <c r="K57" s="9">
        <f t="shared" ref="K57:O57" si="84">727.01*12</f>
        <v>8724.119999999999</v>
      </c>
      <c r="L57" s="9">
        <f t="shared" si="84"/>
        <v>8724.119999999999</v>
      </c>
      <c r="M57" s="9">
        <f t="shared" si="84"/>
        <v>8724.119999999999</v>
      </c>
      <c r="N57" s="9">
        <f t="shared" si="84"/>
        <v>8724.119999999999</v>
      </c>
      <c r="O57" s="9">
        <f t="shared" si="84"/>
        <v>8724.119999999999</v>
      </c>
      <c r="Q57" s="1"/>
      <c r="Y57" s="1"/>
    </row>
    <row r="58" spans="1:25" x14ac:dyDescent="0.25">
      <c r="A58" s="1" t="s">
        <v>8</v>
      </c>
      <c r="B58" s="9">
        <f t="shared" ref="B58:G58" si="85">16.74*12</f>
        <v>200.88</v>
      </c>
      <c r="C58" s="9">
        <f t="shared" si="85"/>
        <v>200.88</v>
      </c>
      <c r="D58" s="9">
        <f t="shared" si="85"/>
        <v>200.88</v>
      </c>
      <c r="E58" s="9">
        <f t="shared" si="85"/>
        <v>200.88</v>
      </c>
      <c r="F58" s="9">
        <f t="shared" si="85"/>
        <v>200.88</v>
      </c>
      <c r="G58" s="9">
        <f t="shared" si="85"/>
        <v>200.88</v>
      </c>
      <c r="I58" s="1" t="s">
        <v>8</v>
      </c>
      <c r="J58" s="9">
        <f t="shared" ref="J58:O58" si="86">16.74*12</f>
        <v>200.88</v>
      </c>
      <c r="K58" s="9">
        <f t="shared" si="86"/>
        <v>200.88</v>
      </c>
      <c r="L58" s="9">
        <f t="shared" si="86"/>
        <v>200.88</v>
      </c>
      <c r="M58" s="9">
        <f t="shared" si="86"/>
        <v>200.88</v>
      </c>
      <c r="N58" s="9">
        <f t="shared" si="86"/>
        <v>200.88</v>
      </c>
      <c r="O58" s="9">
        <f t="shared" si="86"/>
        <v>200.88</v>
      </c>
      <c r="Q58" s="1"/>
      <c r="Y58" s="1"/>
    </row>
    <row r="59" spans="1:25" x14ac:dyDescent="0.25">
      <c r="A59" s="3" t="s">
        <v>5</v>
      </c>
      <c r="B59" s="10">
        <f t="shared" ref="B59:G59" si="87">SUM(B53:B58)</f>
        <v>13766.499999999998</v>
      </c>
      <c r="C59" s="10">
        <f t="shared" si="87"/>
        <v>14657.799999999997</v>
      </c>
      <c r="D59" s="10">
        <f t="shared" si="87"/>
        <v>15549.099999999999</v>
      </c>
      <c r="E59" s="10">
        <f t="shared" si="87"/>
        <v>16440.399999999998</v>
      </c>
      <c r="F59" s="10">
        <f t="shared" si="87"/>
        <v>17331.7</v>
      </c>
      <c r="G59" s="10">
        <f t="shared" si="87"/>
        <v>18223</v>
      </c>
      <c r="I59" s="1" t="s">
        <v>14</v>
      </c>
      <c r="J59" s="9">
        <f>J52*0.03</f>
        <v>1500</v>
      </c>
      <c r="K59" s="9">
        <f t="shared" ref="K59:O59" si="88">K52*0.03</f>
        <v>1800</v>
      </c>
      <c r="L59" s="9">
        <f t="shared" si="88"/>
        <v>2100</v>
      </c>
      <c r="M59" s="9">
        <f t="shared" si="88"/>
        <v>2400</v>
      </c>
      <c r="N59" s="9">
        <f t="shared" si="88"/>
        <v>2700</v>
      </c>
      <c r="O59" s="9">
        <f t="shared" si="88"/>
        <v>3000</v>
      </c>
      <c r="Q59" s="3"/>
      <c r="Y59" s="1"/>
    </row>
    <row r="60" spans="1:25" ht="15" customHeight="1" x14ac:dyDescent="0.25">
      <c r="B60" s="8"/>
      <c r="C60" s="8"/>
      <c r="D60" s="8"/>
      <c r="E60" s="8"/>
      <c r="F60" s="8"/>
      <c r="G60" s="8"/>
      <c r="I60" s="1" t="s">
        <v>13</v>
      </c>
      <c r="J60" s="9">
        <f>+J52*0.05</f>
        <v>2500</v>
      </c>
      <c r="K60" s="9">
        <f t="shared" ref="K60:O60" si="89">+K52*0.05</f>
        <v>3000</v>
      </c>
      <c r="L60" s="9">
        <f t="shared" si="89"/>
        <v>3500</v>
      </c>
      <c r="M60" s="9">
        <f t="shared" si="89"/>
        <v>4000</v>
      </c>
      <c r="N60" s="9">
        <f t="shared" si="89"/>
        <v>4500</v>
      </c>
      <c r="O60" s="9">
        <f t="shared" si="89"/>
        <v>5000</v>
      </c>
      <c r="Y60" s="1"/>
    </row>
    <row r="61" spans="1:25" ht="15.75" thickBot="1" x14ac:dyDescent="0.3">
      <c r="A61" s="3" t="s">
        <v>2</v>
      </c>
      <c r="B61" s="11">
        <f t="shared" ref="B61:G61" si="90">+B59+B52</f>
        <v>63766.5</v>
      </c>
      <c r="C61" s="11">
        <f t="shared" si="90"/>
        <v>74657.8</v>
      </c>
      <c r="D61" s="11">
        <f t="shared" si="90"/>
        <v>85549.1</v>
      </c>
      <c r="E61" s="11">
        <f t="shared" si="90"/>
        <v>96440.4</v>
      </c>
      <c r="F61" s="11">
        <f t="shared" si="90"/>
        <v>107331.7</v>
      </c>
      <c r="G61" s="11">
        <f t="shared" si="90"/>
        <v>118223</v>
      </c>
      <c r="I61" s="3" t="s">
        <v>5</v>
      </c>
      <c r="J61" s="10">
        <f>SUM(J53:J60)</f>
        <v>17766.5</v>
      </c>
      <c r="K61" s="10">
        <f t="shared" ref="K61:O61" si="91">SUM(K53:K60)</f>
        <v>19457.799999999996</v>
      </c>
      <c r="L61" s="10">
        <f t="shared" si="91"/>
        <v>21149.1</v>
      </c>
      <c r="M61" s="10">
        <f t="shared" si="91"/>
        <v>22840.399999999998</v>
      </c>
      <c r="N61" s="10">
        <f t="shared" si="91"/>
        <v>24531.7</v>
      </c>
      <c r="O61" s="10">
        <f t="shared" si="91"/>
        <v>26223</v>
      </c>
      <c r="Q61" s="3"/>
      <c r="Y61" s="3"/>
    </row>
    <row r="62" spans="1:25" ht="15.75" thickTop="1" x14ac:dyDescent="0.25">
      <c r="B62" s="8"/>
      <c r="C62" s="8"/>
      <c r="D62" s="8"/>
      <c r="E62" s="8"/>
      <c r="F62" s="8"/>
      <c r="G62" s="8"/>
      <c r="J62" s="8"/>
      <c r="K62" s="8"/>
      <c r="L62" s="8"/>
      <c r="M62" s="8"/>
      <c r="N62" s="8"/>
      <c r="O62" s="8"/>
    </row>
    <row r="63" spans="1:25" ht="15.75" thickBot="1" x14ac:dyDescent="0.3">
      <c r="A63" s="4" t="s">
        <v>15</v>
      </c>
      <c r="B63" s="5">
        <f t="shared" ref="B63:G63" si="92">B59/B52</f>
        <v>0.27532999999999996</v>
      </c>
      <c r="C63" s="5">
        <f t="shared" si="92"/>
        <v>0.24429666666666663</v>
      </c>
      <c r="D63" s="5">
        <f t="shared" si="92"/>
        <v>0.22212999999999997</v>
      </c>
      <c r="E63" s="5">
        <f t="shared" si="92"/>
        <v>0.20550499999999997</v>
      </c>
      <c r="F63" s="5">
        <f t="shared" si="92"/>
        <v>0.19257444444444446</v>
      </c>
      <c r="G63" s="5">
        <f t="shared" si="92"/>
        <v>0.18223</v>
      </c>
      <c r="I63" s="3" t="s">
        <v>2</v>
      </c>
      <c r="J63" s="11">
        <f t="shared" ref="J63:O63" si="93">+J61+J52</f>
        <v>67766.5</v>
      </c>
      <c r="K63" s="11">
        <f t="shared" si="93"/>
        <v>79457.799999999988</v>
      </c>
      <c r="L63" s="11">
        <f t="shared" si="93"/>
        <v>91149.1</v>
      </c>
      <c r="M63" s="11">
        <f t="shared" si="93"/>
        <v>102840.4</v>
      </c>
      <c r="N63" s="11">
        <f t="shared" si="93"/>
        <v>114531.7</v>
      </c>
      <c r="O63" s="11">
        <f t="shared" si="93"/>
        <v>126223</v>
      </c>
      <c r="Q63" s="4"/>
      <c r="Y63" s="3"/>
    </row>
    <row r="64" spans="1:25" ht="15.75" thickTop="1" x14ac:dyDescent="0.25">
      <c r="F64" s="16" t="s">
        <v>16</v>
      </c>
      <c r="G64" s="17">
        <f>AVERAGE(B63:G63)</f>
        <v>0.22034435185185183</v>
      </c>
      <c r="J64" s="8"/>
      <c r="K64" s="8"/>
      <c r="L64" s="8"/>
      <c r="M64" s="8"/>
      <c r="N64" s="8"/>
      <c r="O64" s="8"/>
      <c r="V64" s="16"/>
      <c r="W64" s="17"/>
    </row>
    <row r="65" spans="1:31" x14ac:dyDescent="0.25">
      <c r="I65" s="4" t="s">
        <v>15</v>
      </c>
      <c r="J65" s="5">
        <f t="shared" ref="J65:O65" si="94">J61/J52</f>
        <v>0.35532999999999998</v>
      </c>
      <c r="K65" s="5">
        <f t="shared" si="94"/>
        <v>0.32429666666666657</v>
      </c>
      <c r="L65" s="5">
        <f t="shared" si="94"/>
        <v>0.30212999999999995</v>
      </c>
      <c r="M65" s="5">
        <f t="shared" si="94"/>
        <v>0.28550499999999995</v>
      </c>
      <c r="N65" s="5">
        <f t="shared" si="94"/>
        <v>0.27257444444444445</v>
      </c>
      <c r="O65" s="5">
        <f t="shared" si="94"/>
        <v>0.26223000000000002</v>
      </c>
      <c r="Y65" s="4"/>
      <c r="Z65" s="5"/>
      <c r="AA65" s="5"/>
      <c r="AB65" s="5"/>
      <c r="AC65" s="5"/>
      <c r="AD65" s="5"/>
      <c r="AE65" s="5"/>
    </row>
    <row r="66" spans="1:31" x14ac:dyDescent="0.25">
      <c r="I66" s="4"/>
      <c r="J66" s="5"/>
      <c r="K66" s="5"/>
      <c r="L66" s="5"/>
      <c r="M66" s="5"/>
      <c r="N66" s="16" t="s">
        <v>16</v>
      </c>
      <c r="O66" s="17">
        <f>AVERAGE(J65:O65)</f>
        <v>0.30034435185185182</v>
      </c>
      <c r="Y66" s="4"/>
      <c r="Z66" s="5"/>
      <c r="AA66" s="5"/>
      <c r="AB66" s="5"/>
      <c r="AC66" s="5"/>
      <c r="AD66" s="16"/>
      <c r="AE66" s="17"/>
    </row>
    <row r="67" spans="1:31" ht="8.25" customHeight="1" x14ac:dyDescent="0.25">
      <c r="A67" s="12"/>
      <c r="B67" s="12"/>
      <c r="C67" s="12"/>
      <c r="D67" s="12"/>
      <c r="E67" s="12"/>
      <c r="F67" s="12"/>
      <c r="G67" s="12"/>
      <c r="I67" s="14"/>
      <c r="J67" s="15"/>
      <c r="K67" s="15"/>
      <c r="L67" s="15"/>
      <c r="M67" s="15"/>
      <c r="N67" s="15"/>
      <c r="O67" s="15"/>
      <c r="Q67" s="12"/>
      <c r="R67" s="12"/>
      <c r="S67" s="12"/>
      <c r="T67" s="12"/>
      <c r="U67" s="12"/>
      <c r="V67" s="12"/>
      <c r="W67" s="12"/>
      <c r="Y67" s="12"/>
      <c r="Z67" s="12"/>
      <c r="AA67" s="12"/>
      <c r="AB67" s="12"/>
      <c r="AC67" s="12"/>
      <c r="AD67" s="12"/>
      <c r="AE67" s="12"/>
    </row>
    <row r="68" spans="1:31" x14ac:dyDescent="0.25">
      <c r="I68" s="4"/>
      <c r="J68" s="5"/>
      <c r="K68" s="5"/>
      <c r="L68" s="5"/>
      <c r="M68" s="5"/>
      <c r="N68" s="5"/>
      <c r="O68" s="5"/>
    </row>
    <row r="70" spans="1:31" x14ac:dyDescent="0.25">
      <c r="A70" s="13" t="s">
        <v>9</v>
      </c>
      <c r="I70" s="13" t="s">
        <v>9</v>
      </c>
      <c r="Q70" s="13"/>
      <c r="Y70" s="13"/>
    </row>
    <row r="71" spans="1:31" x14ac:dyDescent="0.25">
      <c r="A71" s="13" t="s">
        <v>10</v>
      </c>
      <c r="I71" s="13" t="s">
        <v>12</v>
      </c>
      <c r="Q71" s="13"/>
      <c r="Y71" s="13"/>
    </row>
    <row r="72" spans="1:31" x14ac:dyDescent="0.25">
      <c r="A72" s="13" t="s">
        <v>22</v>
      </c>
      <c r="I72" s="13" t="s">
        <v>22</v>
      </c>
      <c r="Q72" s="13"/>
      <c r="Y72" s="13"/>
    </row>
    <row r="73" spans="1:31" x14ac:dyDescent="0.25">
      <c r="A73" s="6"/>
      <c r="I73" s="6"/>
      <c r="Q73" s="6"/>
      <c r="R73" s="18"/>
      <c r="S73" s="18"/>
      <c r="T73" s="18"/>
      <c r="U73" s="18"/>
      <c r="V73" s="18"/>
      <c r="W73" s="18"/>
      <c r="Y73" s="6"/>
      <c r="Z73" s="18"/>
      <c r="AA73" s="18"/>
      <c r="AB73" s="18"/>
      <c r="AC73" s="18"/>
      <c r="AD73" s="18"/>
      <c r="AE73" s="18"/>
    </row>
    <row r="74" spans="1:31" x14ac:dyDescent="0.25">
      <c r="A74" s="3" t="s">
        <v>3</v>
      </c>
      <c r="B74" s="7">
        <v>50000</v>
      </c>
      <c r="C74" s="7">
        <v>60000</v>
      </c>
      <c r="D74" s="7">
        <v>70000</v>
      </c>
      <c r="E74" s="7">
        <v>80000</v>
      </c>
      <c r="F74" s="7">
        <v>90000</v>
      </c>
      <c r="G74" s="7">
        <v>100000</v>
      </c>
      <c r="I74" s="3" t="s">
        <v>3</v>
      </c>
      <c r="J74" s="7">
        <v>50000</v>
      </c>
      <c r="K74" s="7">
        <v>60000</v>
      </c>
      <c r="L74" s="7">
        <v>70000</v>
      </c>
      <c r="M74" s="7">
        <v>80000</v>
      </c>
      <c r="N74" s="7">
        <v>90000</v>
      </c>
      <c r="O74" s="7">
        <v>100000</v>
      </c>
      <c r="Q74" s="3"/>
      <c r="R74" s="20"/>
      <c r="S74" s="20"/>
      <c r="T74" s="20"/>
      <c r="U74" s="20"/>
      <c r="V74" s="20"/>
      <c r="W74" s="20"/>
      <c r="Y74" s="3"/>
      <c r="Z74" s="20"/>
      <c r="AA74" s="20"/>
      <c r="AB74" s="20"/>
      <c r="AC74" s="20"/>
      <c r="AD74" s="20"/>
      <c r="AE74" s="20"/>
    </row>
    <row r="75" spans="1:31" x14ac:dyDescent="0.25">
      <c r="A75" s="1" t="s">
        <v>0</v>
      </c>
      <c r="B75" s="8">
        <f t="shared" ref="B75:G75" si="95">B74*0.0765</f>
        <v>3825</v>
      </c>
      <c r="C75" s="8">
        <f t="shared" si="95"/>
        <v>4590</v>
      </c>
      <c r="D75" s="8">
        <f t="shared" si="95"/>
        <v>5355</v>
      </c>
      <c r="E75" s="8">
        <f t="shared" si="95"/>
        <v>6120</v>
      </c>
      <c r="F75" s="8">
        <f t="shared" si="95"/>
        <v>6885</v>
      </c>
      <c r="G75" s="8">
        <f t="shared" si="95"/>
        <v>7650</v>
      </c>
      <c r="I75" s="1" t="s">
        <v>0</v>
      </c>
      <c r="J75" s="8">
        <f t="shared" ref="J75:O75" si="96">J74*0.0765</f>
        <v>3825</v>
      </c>
      <c r="K75" s="8">
        <f t="shared" si="96"/>
        <v>4590</v>
      </c>
      <c r="L75" s="8">
        <f t="shared" si="96"/>
        <v>5355</v>
      </c>
      <c r="M75" s="8">
        <f t="shared" si="96"/>
        <v>6120</v>
      </c>
      <c r="N75" s="8">
        <f t="shared" si="96"/>
        <v>6885</v>
      </c>
      <c r="O75" s="8">
        <f t="shared" si="96"/>
        <v>7650</v>
      </c>
      <c r="Q75" s="1"/>
      <c r="R75" s="19"/>
      <c r="S75" s="19"/>
      <c r="T75" s="19"/>
      <c r="U75" s="19"/>
      <c r="V75" s="19"/>
      <c r="W75" s="19"/>
      <c r="Y75" s="1"/>
      <c r="Z75" s="20"/>
      <c r="AA75" s="20"/>
      <c r="AB75" s="20"/>
      <c r="AC75" s="20"/>
      <c r="AD75" s="20"/>
      <c r="AE75" s="20"/>
    </row>
    <row r="76" spans="1:31" x14ac:dyDescent="0.25">
      <c r="A76" s="1" t="s">
        <v>6</v>
      </c>
      <c r="B76" s="8">
        <f t="shared" ref="B76:G76" si="97">IF(B74&gt;7000,7000*0.055,B74*0.055)</f>
        <v>385</v>
      </c>
      <c r="C76" s="8">
        <f t="shared" si="97"/>
        <v>385</v>
      </c>
      <c r="D76" s="8">
        <f t="shared" si="97"/>
        <v>385</v>
      </c>
      <c r="E76" s="8">
        <f t="shared" si="97"/>
        <v>385</v>
      </c>
      <c r="F76" s="8">
        <f t="shared" si="97"/>
        <v>385</v>
      </c>
      <c r="G76" s="8">
        <f t="shared" si="97"/>
        <v>385</v>
      </c>
      <c r="I76" s="1" t="s">
        <v>6</v>
      </c>
      <c r="J76" s="8">
        <f t="shared" ref="J76:O76" si="98">IF(J74&gt;7000,7000*0.055,J74*0.055)</f>
        <v>385</v>
      </c>
      <c r="K76" s="8">
        <f t="shared" si="98"/>
        <v>385</v>
      </c>
      <c r="L76" s="8">
        <f t="shared" si="98"/>
        <v>385</v>
      </c>
      <c r="M76" s="8">
        <f t="shared" si="98"/>
        <v>385</v>
      </c>
      <c r="N76" s="8">
        <f t="shared" si="98"/>
        <v>385</v>
      </c>
      <c r="O76" s="8">
        <f t="shared" si="98"/>
        <v>385</v>
      </c>
      <c r="Q76" s="1"/>
      <c r="R76" s="19"/>
      <c r="S76" s="19"/>
      <c r="T76" s="19"/>
      <c r="U76" s="19"/>
      <c r="V76" s="19"/>
      <c r="W76" s="19"/>
      <c r="Y76" s="1"/>
      <c r="Z76" s="19"/>
      <c r="AA76" s="19"/>
      <c r="AB76" s="19"/>
      <c r="AC76" s="19"/>
      <c r="AD76" s="19"/>
      <c r="AE76" s="19"/>
    </row>
    <row r="77" spans="1:31" x14ac:dyDescent="0.25">
      <c r="A77" s="1" t="s">
        <v>1</v>
      </c>
      <c r="B77" s="8">
        <f t="shared" ref="B77:G77" si="99">B74*0.01</f>
        <v>500</v>
      </c>
      <c r="C77" s="8">
        <f t="shared" si="99"/>
        <v>600</v>
      </c>
      <c r="D77" s="8">
        <f t="shared" si="99"/>
        <v>700</v>
      </c>
      <c r="E77" s="8">
        <f t="shared" si="99"/>
        <v>800</v>
      </c>
      <c r="F77" s="8">
        <f t="shared" si="99"/>
        <v>900</v>
      </c>
      <c r="G77" s="8">
        <f t="shared" si="99"/>
        <v>1000</v>
      </c>
      <c r="I77" s="1" t="s">
        <v>1</v>
      </c>
      <c r="J77" s="8">
        <f t="shared" ref="J77:O77" si="100">J74*0.01</f>
        <v>500</v>
      </c>
      <c r="K77" s="8">
        <f t="shared" si="100"/>
        <v>600</v>
      </c>
      <c r="L77" s="8">
        <f t="shared" si="100"/>
        <v>700</v>
      </c>
      <c r="M77" s="8">
        <f t="shared" si="100"/>
        <v>800</v>
      </c>
      <c r="N77" s="8">
        <f t="shared" si="100"/>
        <v>900</v>
      </c>
      <c r="O77" s="8">
        <f t="shared" si="100"/>
        <v>1000</v>
      </c>
      <c r="Q77" s="1"/>
      <c r="R77" s="19"/>
      <c r="S77" s="19"/>
      <c r="T77" s="19"/>
      <c r="U77" s="19"/>
      <c r="V77" s="19"/>
      <c r="W77" s="19"/>
      <c r="Y77" s="1"/>
      <c r="Z77" s="19"/>
      <c r="AA77" s="19"/>
      <c r="AB77" s="19"/>
      <c r="AC77" s="19"/>
      <c r="AD77" s="19"/>
      <c r="AE77" s="19"/>
    </row>
    <row r="78" spans="1:31" x14ac:dyDescent="0.25">
      <c r="A78" s="1" t="s">
        <v>4</v>
      </c>
      <c r="B78" s="8">
        <f t="shared" ref="B78:G78" si="101">B74*0.00263</f>
        <v>131.5</v>
      </c>
      <c r="C78" s="8">
        <f t="shared" si="101"/>
        <v>157.80000000000001</v>
      </c>
      <c r="D78" s="8">
        <f t="shared" si="101"/>
        <v>184.1</v>
      </c>
      <c r="E78" s="8">
        <f t="shared" si="101"/>
        <v>210.4</v>
      </c>
      <c r="F78" s="8">
        <f t="shared" si="101"/>
        <v>236.7</v>
      </c>
      <c r="G78" s="8">
        <f t="shared" si="101"/>
        <v>263</v>
      </c>
      <c r="I78" s="1" t="s">
        <v>4</v>
      </c>
      <c r="J78" s="8">
        <f t="shared" ref="J78:O78" si="102">J74*0.00263</f>
        <v>131.5</v>
      </c>
      <c r="K78" s="8">
        <f t="shared" si="102"/>
        <v>157.80000000000001</v>
      </c>
      <c r="L78" s="8">
        <f t="shared" si="102"/>
        <v>184.1</v>
      </c>
      <c r="M78" s="8">
        <f t="shared" si="102"/>
        <v>210.4</v>
      </c>
      <c r="N78" s="8">
        <f t="shared" si="102"/>
        <v>236.7</v>
      </c>
      <c r="O78" s="8">
        <f t="shared" si="102"/>
        <v>263</v>
      </c>
      <c r="Q78" s="1"/>
      <c r="R78" s="19"/>
      <c r="S78" s="19"/>
      <c r="T78" s="19"/>
      <c r="U78" s="19"/>
      <c r="V78" s="19"/>
      <c r="W78" s="19"/>
      <c r="Y78" s="1"/>
      <c r="Z78" s="19"/>
      <c r="AA78" s="19"/>
      <c r="AB78" s="19"/>
      <c r="AC78" s="19"/>
      <c r="AD78" s="19"/>
      <c r="AE78" s="19"/>
    </row>
    <row r="79" spans="1:31" x14ac:dyDescent="0.25">
      <c r="A79" s="1" t="s">
        <v>7</v>
      </c>
      <c r="B79" s="9">
        <f>727.01*12*1.15</f>
        <v>10032.737999999998</v>
      </c>
      <c r="C79" s="9">
        <f t="shared" ref="C79:G79" si="103">727.01*12*1.15</f>
        <v>10032.737999999998</v>
      </c>
      <c r="D79" s="9">
        <f t="shared" si="103"/>
        <v>10032.737999999998</v>
      </c>
      <c r="E79" s="9">
        <f t="shared" si="103"/>
        <v>10032.737999999998</v>
      </c>
      <c r="F79" s="9">
        <f t="shared" si="103"/>
        <v>10032.737999999998</v>
      </c>
      <c r="G79" s="9">
        <f t="shared" si="103"/>
        <v>10032.737999999998</v>
      </c>
      <c r="I79" s="1" t="s">
        <v>7</v>
      </c>
      <c r="J79" s="9">
        <f t="shared" ref="J79:O79" si="104">727.01*12*1.15</f>
        <v>10032.737999999998</v>
      </c>
      <c r="K79" s="9">
        <f t="shared" si="104"/>
        <v>10032.737999999998</v>
      </c>
      <c r="L79" s="9">
        <f t="shared" si="104"/>
        <v>10032.737999999998</v>
      </c>
      <c r="M79" s="9">
        <f t="shared" si="104"/>
        <v>10032.737999999998</v>
      </c>
      <c r="N79" s="9">
        <f t="shared" si="104"/>
        <v>10032.737999999998</v>
      </c>
      <c r="O79" s="9">
        <f t="shared" si="104"/>
        <v>10032.737999999998</v>
      </c>
      <c r="Q79" s="1"/>
      <c r="R79" s="20"/>
      <c r="S79" s="20"/>
      <c r="T79" s="20"/>
      <c r="U79" s="20"/>
      <c r="V79" s="20"/>
      <c r="W79" s="20"/>
      <c r="Y79" s="1"/>
      <c r="Z79" s="20"/>
      <c r="AA79" s="20"/>
      <c r="AB79" s="20"/>
      <c r="AC79" s="20"/>
      <c r="AD79" s="20"/>
      <c r="AE79" s="20"/>
    </row>
    <row r="80" spans="1:31" x14ac:dyDescent="0.25">
      <c r="A80" s="1" t="s">
        <v>8</v>
      </c>
      <c r="B80" s="9">
        <f t="shared" ref="B80:G80" si="105">16.74*12</f>
        <v>200.88</v>
      </c>
      <c r="C80" s="9">
        <f t="shared" si="105"/>
        <v>200.88</v>
      </c>
      <c r="D80" s="9">
        <f t="shared" si="105"/>
        <v>200.88</v>
      </c>
      <c r="E80" s="9">
        <f t="shared" si="105"/>
        <v>200.88</v>
      </c>
      <c r="F80" s="9">
        <f t="shared" si="105"/>
        <v>200.88</v>
      </c>
      <c r="G80" s="9">
        <f t="shared" si="105"/>
        <v>200.88</v>
      </c>
      <c r="I80" s="1" t="s">
        <v>8</v>
      </c>
      <c r="J80" s="9">
        <f t="shared" ref="J80:O80" si="106">16.74*12</f>
        <v>200.88</v>
      </c>
      <c r="K80" s="9">
        <f t="shared" si="106"/>
        <v>200.88</v>
      </c>
      <c r="L80" s="9">
        <f t="shared" si="106"/>
        <v>200.88</v>
      </c>
      <c r="M80" s="9">
        <f t="shared" si="106"/>
        <v>200.88</v>
      </c>
      <c r="N80" s="9">
        <f t="shared" si="106"/>
        <v>200.88</v>
      </c>
      <c r="O80" s="9">
        <f t="shared" si="106"/>
        <v>200.88</v>
      </c>
      <c r="Q80" s="1"/>
      <c r="R80" s="20"/>
      <c r="S80" s="20"/>
      <c r="T80" s="20"/>
      <c r="U80" s="20"/>
      <c r="V80" s="20"/>
      <c r="W80" s="20"/>
      <c r="Y80" s="1"/>
      <c r="Z80" s="20"/>
      <c r="AA80" s="20"/>
      <c r="AB80" s="20"/>
      <c r="AC80" s="20"/>
      <c r="AD80" s="20"/>
      <c r="AE80" s="20"/>
    </row>
    <row r="81" spans="1:31" x14ac:dyDescent="0.25">
      <c r="A81" s="3" t="s">
        <v>5</v>
      </c>
      <c r="B81" s="10">
        <f t="shared" ref="B81:G81" si="107">SUM(B75:B80)</f>
        <v>15075.117999999997</v>
      </c>
      <c r="C81" s="10">
        <f t="shared" si="107"/>
        <v>15966.417999999996</v>
      </c>
      <c r="D81" s="10">
        <f t="shared" si="107"/>
        <v>16857.717999999997</v>
      </c>
      <c r="E81" s="10">
        <f t="shared" si="107"/>
        <v>17749.018</v>
      </c>
      <c r="F81" s="10">
        <f t="shared" si="107"/>
        <v>18640.317999999999</v>
      </c>
      <c r="G81" s="10">
        <f t="shared" si="107"/>
        <v>19531.617999999999</v>
      </c>
      <c r="I81" s="1" t="s">
        <v>14</v>
      </c>
      <c r="J81" s="9">
        <f>J74*0.03</f>
        <v>1500</v>
      </c>
      <c r="K81" s="9">
        <f t="shared" ref="K81:O81" si="108">K74*0.03</f>
        <v>1800</v>
      </c>
      <c r="L81" s="9">
        <f t="shared" si="108"/>
        <v>2100</v>
      </c>
      <c r="M81" s="9">
        <f t="shared" si="108"/>
        <v>2400</v>
      </c>
      <c r="N81" s="9">
        <f t="shared" si="108"/>
        <v>2700</v>
      </c>
      <c r="O81" s="9">
        <f t="shared" si="108"/>
        <v>3000</v>
      </c>
      <c r="Q81" s="3"/>
      <c r="R81" s="19"/>
      <c r="S81" s="19"/>
      <c r="T81" s="19"/>
      <c r="U81" s="19"/>
      <c r="V81" s="19"/>
      <c r="W81" s="19"/>
      <c r="Y81" s="1"/>
      <c r="Z81" s="20"/>
      <c r="AA81" s="20"/>
      <c r="AB81" s="20"/>
      <c r="AC81" s="20"/>
      <c r="AD81" s="20"/>
      <c r="AE81" s="20"/>
    </row>
    <row r="82" spans="1:31" ht="15" customHeight="1" x14ac:dyDescent="0.25">
      <c r="B82" s="8"/>
      <c r="C82" s="8"/>
      <c r="D82" s="8"/>
      <c r="E82" s="8"/>
      <c r="F82" s="8"/>
      <c r="G82" s="8"/>
      <c r="I82" s="1" t="s">
        <v>13</v>
      </c>
      <c r="J82" s="9">
        <f>+J74*0.05</f>
        <v>2500</v>
      </c>
      <c r="K82" s="9">
        <f t="shared" ref="K82:O82" si="109">+K74*0.05</f>
        <v>3000</v>
      </c>
      <c r="L82" s="9">
        <f t="shared" si="109"/>
        <v>3500</v>
      </c>
      <c r="M82" s="9">
        <f t="shared" si="109"/>
        <v>4000</v>
      </c>
      <c r="N82" s="9">
        <f t="shared" si="109"/>
        <v>4500</v>
      </c>
      <c r="O82" s="9">
        <f t="shared" si="109"/>
        <v>5000</v>
      </c>
      <c r="R82" s="19"/>
      <c r="S82" s="19"/>
      <c r="T82" s="19"/>
      <c r="U82" s="19"/>
      <c r="V82" s="19"/>
      <c r="W82" s="19"/>
      <c r="Y82" s="1"/>
      <c r="Z82" s="20"/>
      <c r="AA82" s="20"/>
      <c r="AB82" s="20"/>
      <c r="AC82" s="20"/>
      <c r="AD82" s="20"/>
      <c r="AE82" s="20"/>
    </row>
    <row r="83" spans="1:31" ht="15.75" thickBot="1" x14ac:dyDescent="0.3">
      <c r="A83" s="3" t="s">
        <v>2</v>
      </c>
      <c r="B83" s="11">
        <f t="shared" ref="B83:G83" si="110">+B81+B74</f>
        <v>65075.117999999995</v>
      </c>
      <c r="C83" s="11">
        <f t="shared" si="110"/>
        <v>75966.417999999991</v>
      </c>
      <c r="D83" s="11">
        <f t="shared" si="110"/>
        <v>86857.717999999993</v>
      </c>
      <c r="E83" s="11">
        <f t="shared" si="110"/>
        <v>97749.017999999996</v>
      </c>
      <c r="F83" s="11">
        <f t="shared" si="110"/>
        <v>108640.318</v>
      </c>
      <c r="G83" s="11">
        <f t="shared" si="110"/>
        <v>119531.618</v>
      </c>
      <c r="I83" s="3" t="s">
        <v>5</v>
      </c>
      <c r="J83" s="10">
        <f>SUM(J75:J82)</f>
        <v>19075.117999999995</v>
      </c>
      <c r="K83" s="10">
        <f t="shared" ref="K83:O83" si="111">SUM(K75:K82)</f>
        <v>20766.417999999998</v>
      </c>
      <c r="L83" s="10">
        <f t="shared" si="111"/>
        <v>22457.717999999997</v>
      </c>
      <c r="M83" s="10">
        <f t="shared" si="111"/>
        <v>24149.018</v>
      </c>
      <c r="N83" s="10">
        <f t="shared" si="111"/>
        <v>25840.317999999999</v>
      </c>
      <c r="O83" s="10">
        <f t="shared" si="111"/>
        <v>27531.617999999999</v>
      </c>
      <c r="Q83" s="3"/>
      <c r="R83" s="21"/>
      <c r="S83" s="21"/>
      <c r="T83" s="21"/>
      <c r="U83" s="21"/>
      <c r="V83" s="21"/>
      <c r="W83" s="21"/>
      <c r="Y83" s="3"/>
      <c r="Z83" s="19"/>
      <c r="AA83" s="19"/>
      <c r="AB83" s="19"/>
      <c r="AC83" s="19"/>
      <c r="AD83" s="19"/>
      <c r="AE83" s="19"/>
    </row>
    <row r="84" spans="1:31" ht="15.75" thickTop="1" x14ac:dyDescent="0.25">
      <c r="B84" s="8"/>
      <c r="C84" s="8"/>
      <c r="D84" s="8"/>
      <c r="E84" s="8"/>
      <c r="F84" s="8"/>
      <c r="G84" s="8"/>
      <c r="J84" s="8"/>
      <c r="K84" s="8"/>
      <c r="L84" s="8"/>
      <c r="M84" s="8"/>
      <c r="N84" s="8"/>
      <c r="O84" s="8"/>
      <c r="R84" s="19"/>
      <c r="S84" s="19"/>
      <c r="T84" s="19"/>
      <c r="U84" s="19"/>
      <c r="V84" s="19"/>
      <c r="W84" s="19"/>
      <c r="Z84" s="19"/>
      <c r="AA84" s="19"/>
      <c r="AB84" s="19"/>
      <c r="AC84" s="19"/>
      <c r="AD84" s="19"/>
      <c r="AE84" s="19"/>
    </row>
    <row r="85" spans="1:31" ht="15.75" thickBot="1" x14ac:dyDescent="0.3">
      <c r="A85" s="4" t="s">
        <v>15</v>
      </c>
      <c r="B85" s="5">
        <f t="shared" ref="B85:G85" si="112">B81/B74</f>
        <v>0.30150235999999991</v>
      </c>
      <c r="C85" s="5">
        <f t="shared" si="112"/>
        <v>0.26610696666666661</v>
      </c>
      <c r="D85" s="5">
        <f t="shared" si="112"/>
        <v>0.2408245428571428</v>
      </c>
      <c r="E85" s="5">
        <f t="shared" si="112"/>
        <v>0.22186272500000001</v>
      </c>
      <c r="F85" s="5">
        <f t="shared" si="112"/>
        <v>0.20711464444444444</v>
      </c>
      <c r="G85" s="5">
        <f t="shared" si="112"/>
        <v>0.19531617999999998</v>
      </c>
      <c r="I85" s="3" t="s">
        <v>2</v>
      </c>
      <c r="J85" s="11">
        <f t="shared" ref="J85:O85" si="113">+J83+J74</f>
        <v>69075.117999999988</v>
      </c>
      <c r="K85" s="11">
        <f t="shared" si="113"/>
        <v>80766.418000000005</v>
      </c>
      <c r="L85" s="11">
        <f t="shared" si="113"/>
        <v>92457.717999999993</v>
      </c>
      <c r="M85" s="11">
        <f t="shared" si="113"/>
        <v>104149.018</v>
      </c>
      <c r="N85" s="11">
        <f t="shared" si="113"/>
        <v>115840.318</v>
      </c>
      <c r="O85" s="11">
        <f t="shared" si="113"/>
        <v>127531.618</v>
      </c>
      <c r="Q85" s="4"/>
      <c r="R85" s="22"/>
      <c r="S85" s="22"/>
      <c r="T85" s="22"/>
      <c r="U85" s="22"/>
      <c r="V85" s="22"/>
      <c r="W85" s="22"/>
      <c r="Y85" s="3"/>
      <c r="Z85" s="21"/>
      <c r="AA85" s="21"/>
      <c r="AB85" s="21"/>
      <c r="AC85" s="21"/>
      <c r="AD85" s="21"/>
      <c r="AE85" s="21"/>
    </row>
    <row r="86" spans="1:31" ht="15.75" thickTop="1" x14ac:dyDescent="0.25">
      <c r="F86" s="16" t="s">
        <v>16</v>
      </c>
      <c r="G86" s="17">
        <f>AVERAGE(B85:G85)</f>
        <v>0.23878790316137566</v>
      </c>
      <c r="J86" s="8"/>
      <c r="K86" s="8"/>
      <c r="L86" s="8"/>
      <c r="M86" s="8"/>
      <c r="N86" s="8"/>
      <c r="O86" s="8"/>
      <c r="R86" s="18"/>
      <c r="S86" s="18"/>
      <c r="T86" s="18"/>
      <c r="U86" s="18"/>
      <c r="V86" s="23"/>
      <c r="W86" s="24"/>
      <c r="Z86" s="19"/>
      <c r="AA86" s="19"/>
      <c r="AB86" s="19"/>
      <c r="AC86" s="19"/>
      <c r="AD86" s="19"/>
      <c r="AE86" s="19"/>
    </row>
    <row r="87" spans="1:31" x14ac:dyDescent="0.25">
      <c r="I87" s="4" t="s">
        <v>15</v>
      </c>
      <c r="J87" s="5">
        <f t="shared" ref="J87:O87" si="114">J83/J74</f>
        <v>0.38150235999999987</v>
      </c>
      <c r="K87" s="5">
        <f t="shared" si="114"/>
        <v>0.34610696666666663</v>
      </c>
      <c r="L87" s="5">
        <f t="shared" si="114"/>
        <v>0.32082454285714279</v>
      </c>
      <c r="M87" s="5">
        <f t="shared" si="114"/>
        <v>0.301862725</v>
      </c>
      <c r="N87" s="5">
        <f t="shared" si="114"/>
        <v>0.28711464444444446</v>
      </c>
      <c r="O87" s="5">
        <f t="shared" si="114"/>
        <v>0.27531617999999997</v>
      </c>
      <c r="R87" s="18"/>
      <c r="S87" s="18"/>
      <c r="T87" s="18"/>
      <c r="U87" s="18"/>
      <c r="V87" s="18"/>
      <c r="W87" s="18"/>
      <c r="Y87" s="4"/>
      <c r="Z87" s="22"/>
      <c r="AA87" s="22"/>
      <c r="AB87" s="22"/>
      <c r="AC87" s="22"/>
      <c r="AD87" s="22"/>
      <c r="AE87" s="22"/>
    </row>
    <row r="88" spans="1:31" x14ac:dyDescent="0.25">
      <c r="N88" s="16" t="s">
        <v>16</v>
      </c>
      <c r="O88" s="17">
        <f>AVERAGE(J87:O87)</f>
        <v>0.31878790316137562</v>
      </c>
      <c r="R88" s="18"/>
      <c r="S88" s="18"/>
      <c r="T88" s="18"/>
      <c r="U88" s="18"/>
      <c r="V88" s="18"/>
      <c r="W88" s="18"/>
      <c r="AD88" s="16"/>
      <c r="AE88" s="17"/>
    </row>
  </sheetData>
  <pageMargins left="0.7" right="0.7" top="0.75" bottom="0.75" header="0.3" footer="0.3"/>
  <pageSetup paperSize="5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Calculator</vt:lpstr>
      <vt:lpstr>Reference</vt:lpstr>
      <vt:lpstr>Scenarios</vt:lpstr>
      <vt:lpstr>Calculator!Print_Area</vt:lpstr>
      <vt:lpstr>Reference!Print_Area</vt:lpstr>
      <vt:lpstr>Scenarios!Print_Area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Gutierrez</dc:creator>
  <cp:lastModifiedBy>Dianne Debicella</cp:lastModifiedBy>
  <cp:lastPrinted>2018-05-14T17:40:51Z</cp:lastPrinted>
  <dcterms:created xsi:type="dcterms:W3CDTF">2013-11-11T23:39:51Z</dcterms:created>
  <dcterms:modified xsi:type="dcterms:W3CDTF">2018-06-23T00:39:39Z</dcterms:modified>
</cp:coreProperties>
</file>